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5" windowWidth="12240" windowHeight="8070" tabRatio="556" activeTab="0"/>
  </bookViews>
  <sheets>
    <sheet name="DAP AC cost  without OCM" sheetId="1" r:id="rId1"/>
    <sheet name="SUMMARY" sheetId="2" r:id="rId2"/>
    <sheet name="ITEMS" sheetId="3" r:id="rId3"/>
    <sheet name="Sheet1" sheetId="4" state="hidden" r:id="rId4"/>
    <sheet name="DAP AC cost Estimate" sheetId="5" state="hidden" r:id="rId5"/>
    <sheet name="Decommissioning " sheetId="6" state="hidden" r:id="rId6"/>
  </sheets>
  <definedNames>
    <definedName name="_xlnm.Print_Titles" localSheetId="0">'DAP AC cost  without OCM'!$9:$11</definedName>
    <definedName name="_xlnm.Print_Titles" localSheetId="4">'DAP AC cost Estimate'!$5:$7</definedName>
  </definedNames>
  <calcPr fullCalcOnLoad="1"/>
</workbook>
</file>

<file path=xl/sharedStrings.xml><?xml version="1.0" encoding="utf-8"?>
<sst xmlns="http://schemas.openxmlformats.org/spreadsheetml/2006/main" count="2174" uniqueCount="371">
  <si>
    <t>TOTAL MARK-UP</t>
  </si>
  <si>
    <t>%</t>
  </si>
  <si>
    <t>AMOUNT</t>
  </si>
  <si>
    <t>12%of (6)+(10)</t>
  </si>
  <si>
    <t>VAT</t>
  </si>
  <si>
    <t>(12) + (6)</t>
  </si>
  <si>
    <t>TOTAL INDIRECT COST (Php)</t>
  </si>
  <si>
    <t>TOTAL COST (Php)</t>
  </si>
  <si>
    <t>UNIT COST (Php)</t>
  </si>
  <si>
    <t>ITEM NO.</t>
  </si>
  <si>
    <t>DESCRIPTION OF WORK</t>
  </si>
  <si>
    <t>QTY.</t>
  </si>
  <si>
    <t>Unit</t>
  </si>
  <si>
    <r>
      <t xml:space="preserve">MARK UPS </t>
    </r>
    <r>
      <rPr>
        <sz val="10"/>
        <rFont val="Tahoma"/>
        <family val="2"/>
      </rPr>
      <t>(%)</t>
    </r>
  </si>
  <si>
    <t>UNIT COST (PHP)</t>
  </si>
  <si>
    <t>TOTAL DIRECT COST (PHP)</t>
  </si>
  <si>
    <t>set</t>
  </si>
  <si>
    <t>A.</t>
  </si>
  <si>
    <t>GENERAL REQUIREMENTS</t>
  </si>
  <si>
    <t>Mobilization/ Demobilization</t>
  </si>
  <si>
    <t>Project Health &amp; Safety</t>
  </si>
  <si>
    <t>Temporary Facilities including power, water, comminications</t>
  </si>
  <si>
    <t>Bonds &amp; Insurance</t>
  </si>
  <si>
    <t>Project Security</t>
  </si>
  <si>
    <t>B.</t>
  </si>
  <si>
    <t>ROUGHING - INS</t>
  </si>
  <si>
    <t>Electrical tape</t>
  </si>
  <si>
    <t>PVC Solvent Cement</t>
  </si>
  <si>
    <t>PANEL BOARD &amp; CIRCUIT BREAKER</t>
  </si>
  <si>
    <t>WIRES &amp; CABLES</t>
  </si>
  <si>
    <t>lot</t>
  </si>
  <si>
    <t>pcs</t>
  </si>
  <si>
    <t>roll</t>
  </si>
  <si>
    <t>lm</t>
  </si>
  <si>
    <t>cans</t>
  </si>
  <si>
    <t>kilos</t>
  </si>
  <si>
    <t>OCM (9%)</t>
  </si>
  <si>
    <t>PROFIT (8%)</t>
  </si>
  <si>
    <t>Sub-Total</t>
  </si>
  <si>
    <t>15mmØ X 3M PVC Conduit</t>
  </si>
  <si>
    <t>20mmØ X 3M PVC Conduit</t>
  </si>
  <si>
    <t>15mmØ PVC Adapter</t>
  </si>
  <si>
    <t>15mmØ PVC Coupling</t>
  </si>
  <si>
    <t>15mmØ LN &amp; Bushing</t>
  </si>
  <si>
    <t>50mmØ X 3M IMC Conduit</t>
  </si>
  <si>
    <t>50mmØ LN &amp; Bushing</t>
  </si>
  <si>
    <t>0.30m X 0.25m X 0.20m Pull Box</t>
  </si>
  <si>
    <t>Hanger &amp; Support including 10mmØ plane round bar, 50mm x 50mm x 3mm angle bar, expansion bolt, painted in enamel gray finish</t>
  </si>
  <si>
    <t>3.5mm² TTHN Wire</t>
  </si>
  <si>
    <t>14mm² TTHN Wire</t>
  </si>
  <si>
    <t>22mm² TTHN Wire</t>
  </si>
  <si>
    <t>prs.</t>
  </si>
  <si>
    <t>5.5mm² TTHN Wire</t>
  </si>
  <si>
    <t>38mm² THHN Wire</t>
  </si>
  <si>
    <t>1.1 - 4-Way Ceiling Cassette, Inverter Unit, 440VAC, 3ᴓ, 60Hertz, 1.0TR</t>
  </si>
  <si>
    <t>1.2 - 4-Way Ceiling Cassette, Inverter Unit, 440VAC, 3ᴓ, 60Hertz, 1.5TR</t>
  </si>
  <si>
    <t>1.3 - 4-Way Ceiling Cassette, Inverter Unit, 440VAC, 3ᴓ, 60Hertz, 2.0TR</t>
  </si>
  <si>
    <t>1.4 - 4-Way Ceiling Cassette, Inverter Unit, 440VAC, 3ᴓ, 60Hertz, 2.5TR</t>
  </si>
  <si>
    <t>1.5 - 4-Way Ceiling Cassette, Inverter Unit, 440VAC, 3ᴓ, 60Hertz, 3.0TR</t>
  </si>
  <si>
    <t>COPPER PIPE</t>
  </si>
  <si>
    <t>2.1-Copper Pipe, Hard Drawn, Type L, 6 meters long per length, 1/4"ф</t>
  </si>
  <si>
    <t>2.1-Copper Pipe, Hard Drawn, Type L, 6 meters long per length, 3/8"ф</t>
  </si>
  <si>
    <t>2.1-Copper Pipe, Hard Drawn, Type L, 6 meters long per length, 1/2"ф</t>
  </si>
  <si>
    <t>2.1-Copper Pipe, Hard Drawn, Type L, 6 meters long per length, 5/8"ф</t>
  </si>
  <si>
    <t>3.1-Rubber Insulation, 1/2"Thick x 6 feet long,7/8"ф Aeroflex Brand</t>
  </si>
  <si>
    <t>COPPER ELBOW, 90°.</t>
  </si>
  <si>
    <t>4.1- 1/4"ф, long Radius</t>
  </si>
  <si>
    <t>4.2- 3/8"ф, long Radius</t>
  </si>
  <si>
    <t>4.3- 1/2"ф, long Radius</t>
  </si>
  <si>
    <t>4.1- 5/8"ф, long Radius</t>
  </si>
  <si>
    <t>EQUIPMENT SUPPORT &amp; PIPE HANGERS</t>
  </si>
  <si>
    <t xml:space="preserve">5.1-Angle Bar, 1/8"Thick x 1-1/2" x 1-1/2"  </t>
  </si>
  <si>
    <t>5.2-Round Bar, 3/8"фx 20 feet long</t>
  </si>
  <si>
    <t>5.3-Expansion Shield, 3/8"ф</t>
  </si>
  <si>
    <t>5.4-Expansion Shield, 1/2"ф</t>
  </si>
  <si>
    <t>5.5-Concrete pad 400mm x 1000mm (verify) inclusive of reinformcement</t>
  </si>
  <si>
    <t>MISCELLANEOUS MATERIALS</t>
  </si>
  <si>
    <t>Welding Materials</t>
  </si>
  <si>
    <t xml:space="preserve">Paint, gallon </t>
  </si>
  <si>
    <t>Freon, R-410, 50 Kg. Cylinder</t>
  </si>
  <si>
    <t>Length</t>
  </si>
  <si>
    <t>65mmØ X 3M IMC Conduit</t>
  </si>
  <si>
    <t>65mmØ LN &amp; Bushing</t>
  </si>
  <si>
    <t>THIRD FLOOR (3A)</t>
  </si>
  <si>
    <t>20mmØ PVC Adapter</t>
  </si>
  <si>
    <t>20mmØ PVC Coupling</t>
  </si>
  <si>
    <t>20mmØ LN &amp; Bushing</t>
  </si>
  <si>
    <t>Square Box GA. #16</t>
  </si>
  <si>
    <t>Pullwire GA. #16</t>
  </si>
  <si>
    <t xml:space="preserve">L </t>
  </si>
  <si>
    <t>Panel PPAC3A in Nema 1</t>
  </si>
  <si>
    <t>Panel PPAC4A in Nema 1</t>
  </si>
  <si>
    <t>FOURTH FLOOR (4A)</t>
  </si>
  <si>
    <t>FIFTH FLOOR (5A)</t>
  </si>
  <si>
    <t>WIRE &amp; CABLES</t>
  </si>
  <si>
    <t>Panel PPAC5A in Nema 1</t>
  </si>
  <si>
    <t>L</t>
  </si>
  <si>
    <t>MEZZANINE FLOOR</t>
  </si>
  <si>
    <t>8.0.mm² TTHN Wire</t>
  </si>
  <si>
    <t>Panel PPACMEZZANINE in Nema 3R</t>
  </si>
  <si>
    <t>SECOND FLOOR 2B</t>
  </si>
  <si>
    <t>Panel PPAC3B in Nema 1</t>
  </si>
  <si>
    <t>BASEMENT POWER DISTRIBUTION MPPAC (A) &amp; (B)</t>
  </si>
  <si>
    <t>65mmØ IMC Elbow</t>
  </si>
  <si>
    <t>80mmØ X 3M IMC Conduit</t>
  </si>
  <si>
    <t>80mmØ IMC Elbow</t>
  </si>
  <si>
    <t>80mmØ LN &amp; Bushing</t>
  </si>
  <si>
    <t>0.40m X 0.40m X 0.40m Pull Box</t>
  </si>
  <si>
    <t>0.50m X 0.40m X 0.40m Pull Box</t>
  </si>
  <si>
    <t>Pullwire GA. #14</t>
  </si>
  <si>
    <t>100mm² THHN Wire</t>
  </si>
  <si>
    <t>150mm² THHN Wire5</t>
  </si>
  <si>
    <t>Panel MPPAC (A) in Nema 3R</t>
  </si>
  <si>
    <t>Main : 500AT, 3P,600AF, 60HZ. 35KAIC, 440V</t>
  </si>
  <si>
    <t xml:space="preserve">Branches : 4-125AT, 3P, 225AF, 60HZ, 18KAIC 440V </t>
  </si>
  <si>
    <t xml:space="preserve">                     1- 150AT, 3P, 225AF, 60HZ, 18KAIC, 440V</t>
  </si>
  <si>
    <t>Panel MPPAC (B) in Nema 3R</t>
  </si>
  <si>
    <t>Main : 400AT, 3P, 600AF, 60HZ, 35KAIC, 440V</t>
  </si>
  <si>
    <t xml:space="preserve">Branches : 6-70AT, 3P, 100AF, 60HZ, 18KAIC, 440V </t>
  </si>
  <si>
    <t>AIR CONDITIONING &amp; VENTILATING SYSTEM</t>
  </si>
  <si>
    <t>AIR CONDITIONING EQUIPMENT-LG OR EQUIV.</t>
  </si>
  <si>
    <r>
      <t>1.1 - 4-Way Ceiling Cassette, Inverter Unit, 440VAC, 3</t>
    </r>
    <r>
      <rPr>
        <sz val="11"/>
        <color indexed="8"/>
        <rFont val="Aria Narrow"/>
        <family val="0"/>
      </rPr>
      <t>ᴓ, 60Hertz, 1.0TR</t>
    </r>
  </si>
  <si>
    <r>
      <t>1.2 - 4-Way Ceiling Cassette, Inverter Unit, 440VAC, 3</t>
    </r>
    <r>
      <rPr>
        <sz val="11"/>
        <color indexed="8"/>
        <rFont val="Aria Narrow"/>
        <family val="0"/>
      </rPr>
      <t>ᴓ, 60Hertz, 1.5TR</t>
    </r>
  </si>
  <si>
    <r>
      <t>1.3 - 4-Way Ceiling Cassette, Inverter Unit, 440VAC, 3</t>
    </r>
    <r>
      <rPr>
        <sz val="11"/>
        <color indexed="8"/>
        <rFont val="Aria Narrow"/>
        <family val="0"/>
      </rPr>
      <t>ᴓ, 60Hertz, 2.0TR</t>
    </r>
  </si>
  <si>
    <r>
      <t>5.2-Round Bar, 3/8"ф</t>
    </r>
    <r>
      <rPr>
        <sz val="10.6"/>
        <color indexed="8"/>
        <rFont val="Aria Narrow"/>
        <family val="0"/>
      </rPr>
      <t>x 20 feet long</t>
    </r>
  </si>
  <si>
    <t>THIRD FLOOR 3A</t>
  </si>
  <si>
    <t>1.1 - 4-Way Ceiling Cassette, Inverter Unit, 440VAC, 3ᴓ, 60Hertz, 1.5TR</t>
  </si>
  <si>
    <t>1.2 - 4-Way Ceiling Cassette, Inverter Unit, 440VAC, 3ᴓ, 60Hertz, 2.5TR</t>
  </si>
  <si>
    <t>1.3 - 4-Way Ceiling Cassette, Inverter Unit, 440VAC, 3ᴓ, 60Hertz, 3.0TR</t>
  </si>
  <si>
    <r>
      <t>1.4 - 4-Way Ceiling Cassette, Inverter Unit, 440VAC, 3</t>
    </r>
    <r>
      <rPr>
        <sz val="11"/>
        <color indexed="8"/>
        <rFont val="Arial Narrow"/>
        <family val="2"/>
      </rPr>
      <t>ᴓ, 60Hertz, 3.0TR</t>
    </r>
  </si>
  <si>
    <t>2.2-Copper Pipe, Hard Drawn, Type L, 6 meters long per length, 1/2"ф</t>
  </si>
  <si>
    <t>2.3-Copper Pipe, Hard Drawn, Type L, 6 meters long per length, 5/8"ф</t>
  </si>
  <si>
    <t>2.4-Copper Pipe, Hard Drawn, Type L, 6 meters long per length, 5/8"ф</t>
  </si>
  <si>
    <t>FOURTH FLOOR 4A</t>
  </si>
  <si>
    <t>FIFTH FLOOR 5A</t>
  </si>
  <si>
    <t>ASSY</t>
  </si>
  <si>
    <t>Pcs.</t>
  </si>
  <si>
    <t>Prs.</t>
  </si>
  <si>
    <t>Kgs.</t>
  </si>
  <si>
    <t>Gallon</t>
  </si>
  <si>
    <t>TOTAL THIRD FLOOR (3A)</t>
  </si>
  <si>
    <t>TOTAL FOURTH FLOOR (4A)</t>
  </si>
  <si>
    <t>TOTAL FIFTH FLOOR (5A)</t>
  </si>
  <si>
    <t>GRAND TOTAL FLOOR (A)</t>
  </si>
  <si>
    <t xml:space="preserve">TOTAL MEZZANINE FLOOR </t>
  </si>
  <si>
    <t>TOTAL SECOND FLOOR (2B)</t>
  </si>
  <si>
    <t>TOTAL BASEMENT POWER DISTRIBUTION</t>
  </si>
  <si>
    <t>GRAND TOTAL ELECTRICAL FLOOR A &amp; B, BASEMENT POWER DISTRIBUTION</t>
  </si>
  <si>
    <t>TOTAL MECHANICAL FLOOR A &amp; B</t>
  </si>
  <si>
    <t>TOTAL FIFTH  FLOOR (5A)</t>
  </si>
  <si>
    <t xml:space="preserve">TOTAL FOURTH  FLOOR (4A) </t>
  </si>
  <si>
    <t xml:space="preserve">TOTAL SECOND  FLOOR (2B) </t>
  </si>
  <si>
    <t xml:space="preserve">TOTAL THIRD  FLOOR (3A) </t>
  </si>
  <si>
    <r>
      <t xml:space="preserve">Subject                   : </t>
    </r>
    <r>
      <rPr>
        <b/>
        <sz val="10"/>
        <color indexed="8"/>
        <rFont val="Tahoma"/>
        <family val="2"/>
      </rPr>
      <t>Detailed Cost Estimates</t>
    </r>
  </si>
  <si>
    <t>GRAND TOTAL FLOOR (B)</t>
  </si>
  <si>
    <t>E</t>
  </si>
  <si>
    <t>F</t>
  </si>
  <si>
    <t>G</t>
  </si>
  <si>
    <t>H</t>
  </si>
  <si>
    <t>I</t>
  </si>
  <si>
    <t>J</t>
  </si>
  <si>
    <t>K</t>
  </si>
  <si>
    <t>TOTAL GROUND FLOOR 1A (REMAINING ELECTRICAL WORKS)</t>
  </si>
  <si>
    <t>GROUND FLOOR 1A (REMAINING ELECTRICAL WORKS)</t>
  </si>
  <si>
    <t>TOTAL GENERAL REQUIREMENTS</t>
  </si>
  <si>
    <t>100KVA, 3PHASE, 460V, 60HZ Step Down Transformer (Dry Type)</t>
  </si>
  <si>
    <t>Kw-Hr meter, 400A,240V,60Hz, ST-8 Surface Mounted</t>
  </si>
  <si>
    <t>75KVA, 3PHASE, 460V, 60HZ Step Down Transformer (Dry Type)</t>
  </si>
  <si>
    <t>150KVA, 3PHASE, 460V, 60HZ Step Down Transformer (Dry Type)</t>
  </si>
  <si>
    <t>200KVA, 3PHASE, 460V, 60HZ Step Down Transformer (Dry Type)</t>
  </si>
  <si>
    <t>30mm² THHN Wire</t>
  </si>
  <si>
    <t>40mmØ X 3M IMC Conduit</t>
  </si>
  <si>
    <t>40mmØ LN &amp; Bushing</t>
  </si>
  <si>
    <t>Main : 125AT, 3P,225AF, 230V</t>
  </si>
  <si>
    <t>Main : 125AT, 3P,225AF, 2130V</t>
  </si>
  <si>
    <t>80mm² THHN Wire</t>
  </si>
  <si>
    <t>150mm² THHN Wire</t>
  </si>
  <si>
    <t>Main : 175AT, 3P, 125AF,230V</t>
  </si>
  <si>
    <t>Main : 300AT, 3P,400AF, 230V</t>
  </si>
  <si>
    <t>Main : 200AT, 3P,225AF, 230V</t>
  </si>
  <si>
    <r>
      <t>1.2 - 4-Way Ceiling Cassette, Inverter Unit, 440VAC, 3</t>
    </r>
    <r>
      <rPr>
        <sz val="11"/>
        <color indexed="8"/>
        <rFont val="Aria Narrow"/>
        <family val="0"/>
      </rPr>
      <t>ᴓ, 60Hertz, 2.0TR</t>
    </r>
  </si>
  <si>
    <r>
      <t>1.3 - 4-Way Ceiling Cassette, Inverter Unit, 440VAC, 3</t>
    </r>
    <r>
      <rPr>
        <sz val="11"/>
        <color indexed="8"/>
        <rFont val="Aria Narrow"/>
        <family val="0"/>
      </rPr>
      <t>ᴓ, 60Hertz, 3.0TR</t>
    </r>
  </si>
  <si>
    <t xml:space="preserve">TOTAL GROUND FLOOR 1A (REMAINING MECHANICAL WORKS) </t>
  </si>
  <si>
    <t>GROUND FLOOR 1A (REMAINING MECHANICAL WORKS)</t>
  </si>
  <si>
    <t>THIRD FLOOR 3B</t>
  </si>
  <si>
    <t>CIVIL WORKS</t>
  </si>
  <si>
    <t>Condenser Pad steel angular framing 2"x2"x1/4 thk. painted finish (verify A/C equipment dimension)</t>
  </si>
  <si>
    <t>Concrete Pad 1000mmL x 450mmW x 100mmT (verify actual) plastered finish</t>
  </si>
  <si>
    <t>Step Down Transformer Concrete Pad 1000mmW x 400mmT x 1000mmH (verify actual equipment dimension) inclusive of expansion bolt 1/2 dia. X 50mmL plastered finish</t>
  </si>
  <si>
    <t>Installation of A/C drain pipe 1/2 dia. Painted finish</t>
  </si>
  <si>
    <t>Boring of Zocallo Wall (passageway of A/C drain pipe incclusive of plastering on affected areas</t>
  </si>
  <si>
    <t>TOTAL THIRD FLOOR 3B</t>
  </si>
  <si>
    <t>pcs.</t>
  </si>
  <si>
    <t>hole</t>
  </si>
  <si>
    <t>Panel PPAC2B in Nema 1</t>
  </si>
  <si>
    <t>FOURTH FLOOR 4B</t>
  </si>
  <si>
    <t>TOTAL FOURTH FLOOR 4B</t>
  </si>
  <si>
    <t>C.</t>
  </si>
  <si>
    <t>Boring of fixed glass (Passageway of A/C Drain Pipe</t>
  </si>
  <si>
    <t>D.</t>
  </si>
  <si>
    <t>Boring of Zocallo Wall (Passageway of A/C Drain Pipe) inclusive of plastering on affected areas</t>
  </si>
  <si>
    <t>1.5 - 4-Way Ceiling Cassette, Inverter Unit, 230VAC, 1ᴓ, 60Hertz, 1.0TR</t>
  </si>
  <si>
    <t>1.5 - 4-Way Ceiling Cassette, Inverter Unit, 230VAC, 1ᴓ, 60Hertz, 1.5TR</t>
  </si>
  <si>
    <t>1.5 - 4-Way Ceiling Cassette, Inverter Unit, 230VAC, 1ᴓ, 60Hertz, 2.0TR</t>
  </si>
  <si>
    <t>1.5 - 4-Way Ceiling Cassette, Inverter Unit, 230VAC, 1ᴓ, 60Hertz, 2.5TR</t>
  </si>
  <si>
    <t>Copper Pipe</t>
  </si>
  <si>
    <t>Copper Elbow, 90°.</t>
  </si>
  <si>
    <t>Equipment Support &amp; Pipe Hangers</t>
  </si>
  <si>
    <t xml:space="preserve"> THIRD FLOOR 3B</t>
  </si>
  <si>
    <t>1.1 - 4-Wall Mounted Inverter Unit, 230VAC, 1ᴓ, 60Hertz, 1.5TR</t>
  </si>
  <si>
    <t>1.2 - 4-Way Ceiling Cassette, Inverter Unit, 230VAC, 1ᴓ, 60Hertz, 2.5TR</t>
  </si>
  <si>
    <t>1.3 - 4-Way Ceiling Cassette, Inverter Unit, 230VAC, 1ᴓ, 60Hertz, 3.0TR</t>
  </si>
  <si>
    <t>kgs.</t>
  </si>
  <si>
    <r>
      <t xml:space="preserve">Name of Project       : </t>
    </r>
    <r>
      <rPr>
        <b/>
        <sz val="10"/>
        <color indexed="8"/>
        <rFont val="Tahoma"/>
        <family val="2"/>
      </rPr>
      <t>Development Academy of the Philippines</t>
    </r>
  </si>
  <si>
    <r>
      <t xml:space="preserve">Location                  :  </t>
    </r>
    <r>
      <rPr>
        <b/>
        <sz val="10"/>
        <color indexed="8"/>
        <rFont val="Tahoma"/>
        <family val="2"/>
      </rPr>
      <t>San Miguel Avenue, Pasig City</t>
    </r>
  </si>
  <si>
    <t>30AT, 2P in Nema 3R</t>
  </si>
  <si>
    <t>40AT, 2P in Nema 3R</t>
  </si>
  <si>
    <t xml:space="preserve">Branches : 23-30AT, 2P, 2-40AT,2P, 2-Space </t>
  </si>
  <si>
    <t xml:space="preserve">Branches : 27-30AT, 2P </t>
  </si>
  <si>
    <t xml:space="preserve">Branches : 17-30AT, 2P, 230V, 4-Space </t>
  </si>
  <si>
    <t xml:space="preserve">Branches : 9-30AT, 2P, 230V, 4-40AT,2P,230V </t>
  </si>
  <si>
    <t xml:space="preserve">Branches : 6-30AT, 2P, 230V, 6-40AT, 2P, 230V </t>
  </si>
  <si>
    <r>
      <t xml:space="preserve">Date                       : </t>
    </r>
    <r>
      <rPr>
        <b/>
        <sz val="10"/>
        <color indexed="8"/>
        <rFont val="Tahoma"/>
        <family val="2"/>
      </rPr>
      <t>JULY 22,2016</t>
    </r>
  </si>
  <si>
    <t>TOTAL ELECTRICAL FLOOR A &amp; B</t>
  </si>
  <si>
    <t>GRAND TOTAL AC STUDY FOR BIDDING</t>
  </si>
  <si>
    <t>M</t>
  </si>
  <si>
    <t>N</t>
  </si>
  <si>
    <t>O</t>
  </si>
  <si>
    <t>Q</t>
  </si>
  <si>
    <t>R</t>
  </si>
  <si>
    <t>P</t>
  </si>
  <si>
    <t xml:space="preserve">Floor </t>
  </si>
  <si>
    <t xml:space="preserve">Mechanical </t>
  </si>
  <si>
    <t>Total</t>
  </si>
  <si>
    <t>FOR BIDDING</t>
  </si>
  <si>
    <t>1A</t>
  </si>
  <si>
    <t>2B</t>
  </si>
  <si>
    <t>3A</t>
  </si>
  <si>
    <t>4A</t>
  </si>
  <si>
    <t>4B</t>
  </si>
  <si>
    <t>5A</t>
  </si>
  <si>
    <t>Electrical and Civil</t>
  </si>
  <si>
    <t>Mzn B</t>
  </si>
  <si>
    <t>MAIN Electrical Panel and feederline</t>
  </si>
  <si>
    <t>General requirments</t>
  </si>
  <si>
    <t>1.1 - 4-Way Ceiling Cassette, Inverter Unit, 230VAC, 1ᴓ, 60Hertz, 1.0TR</t>
  </si>
  <si>
    <t>1.2 - 4-Way Ceiling Cassette, Inverter Unit, 230VAC, 1ᴓ, 60Hertz, 1.5TR</t>
  </si>
  <si>
    <t>1.3 - 4-Way Ceiling Cassette, Inverter Unit, 230VAC, 1ᴓ, 60Hertz, 2.0TR</t>
  </si>
  <si>
    <t>1.4 - 4-Way Ceiling Cassette, Inverter Unit, 230VAC, 1ᴓ, 60Hertz, 2.5TR</t>
  </si>
  <si>
    <t>1.5 - 4-Way Ceiling Cassette, Inverter Unit, 230VAC, 1ᴓ, 60Hertz, 3.0TR</t>
  </si>
  <si>
    <t>1.7 - Wall Mounted , Inverter Unit, 230VAC, 1ᴓ, 60Hertz, 2.5TR</t>
  </si>
  <si>
    <t>1.6 - Wall Mounted , Inverter Unit , 230VAC, 1ᴓ, 60Hertz, 1.0TR</t>
  </si>
  <si>
    <t>1.1 - Wall Mounted , Inverter Unit , 230VAC, 1ᴓ, 60Hertz, 1.0TR</t>
  </si>
  <si>
    <t>1.2 - Wall Mounted , Inverter Unit , 230VAC, 1ᴓ, 60Hertz, 1.5TR</t>
  </si>
  <si>
    <t>1.1 - 4-Way Ceiling Cassette, Inverter Unit, 230VAC, 1ᴓ, 60Hertz, 1.5TR</t>
  </si>
  <si>
    <t>1.2 - 4-Way Ceiling Cassette, Inverter Unit, 230VAC, 1ᴓ, 60Hertz, 2.0TR</t>
  </si>
  <si>
    <t>1.3 - 4-Way Ceiling Cassette, Inverter Unit, 230VAC, 1ᴓ, 60Hertz, 2.5TR</t>
  </si>
  <si>
    <t>1.4 - Wall Mounted, Inverter Unit, 230VAC, 1ᴓ, 60Hertz, 2.0TR</t>
  </si>
  <si>
    <t>1.1 - 4-Way Ceiling Cassette, Inverter Unit, 230VAC, 1ᴓ, 60Hertz, 2.0TR</t>
  </si>
  <si>
    <t>1.3 -Wall Mounted, Inverter Unit, 230VAC, 1ᴓ, 60Hertz, 3.0TR</t>
  </si>
  <si>
    <t>1.5 - Wall Mounted, Inverter Unit, 230VAC, 1ᴓ, 60Hertz, 1.0TR</t>
  </si>
  <si>
    <t>1.4 - 4-Way Ceiling Cassette, Inverter Unit, 230VAC, 1ᴓ, 60Hertz, 3.0TR</t>
  </si>
  <si>
    <t>Wall Mounted</t>
  </si>
  <si>
    <t>TR</t>
  </si>
  <si>
    <t>qty</t>
  </si>
  <si>
    <t>Total no.of AC units</t>
  </si>
  <si>
    <t>Electrical /Civil Works Cost</t>
  </si>
  <si>
    <t>Mechanical works Cost</t>
  </si>
  <si>
    <t>MAIN DISTRIBUTION PANEL</t>
  </si>
  <si>
    <t>TOTAL COST</t>
  </si>
  <si>
    <t>GRAND TOTAL</t>
  </si>
  <si>
    <t>Floor AREA</t>
  </si>
  <si>
    <t xml:space="preserve">CENTRAL AC EQUIPMENT </t>
  </si>
  <si>
    <t>Description</t>
  </si>
  <si>
    <t xml:space="preserve">Chiller 180 TR Twin Dry Expansion </t>
  </si>
  <si>
    <t>Specification</t>
  </si>
  <si>
    <t>Qty</t>
  </si>
  <si>
    <t>180TR , 30" dia by 10' Type R  5/8" 680 pcs</t>
  </si>
  <si>
    <t>unit</t>
  </si>
  <si>
    <t>Compressor Open Reciprocating</t>
  </si>
  <si>
    <t>100 TR , R-22</t>
  </si>
  <si>
    <t xml:space="preserve">Compressor Motor </t>
  </si>
  <si>
    <t>125HP, 440V, 3phase</t>
  </si>
  <si>
    <t>Chilled Water Pumps driven by Chilled Pump Motor</t>
  </si>
  <si>
    <t>40HP, 440V, 3Phase</t>
  </si>
  <si>
    <t xml:space="preserve">Air compressor </t>
  </si>
  <si>
    <t>1/2 Hp 440V, 3Phase</t>
  </si>
  <si>
    <t xml:space="preserve">Air-Cooled Condensers with 3-7.5HP Fan motor </t>
  </si>
  <si>
    <t>Size :4mLx2mWx0.8mH , 7.5hp, 440V, 3Phase, 1/2" dia</t>
  </si>
  <si>
    <t>Chilled Pipes</t>
  </si>
  <si>
    <t>6" dia pipe with 2" Insulation Cladding</t>
  </si>
  <si>
    <t>7HP Motor, 440 V , 3Phase, 2mLx 2mWx0.3mH</t>
  </si>
  <si>
    <t>AHU with 7Hp motor (Floors : 5B, 4B, 3B, 2B, 1B, Mez B, and Machine rm )</t>
  </si>
  <si>
    <t>AHU with 10Hp motor (Floors : 6A, 5A, 4A, 3A, and 1A )</t>
  </si>
  <si>
    <t>10HP Motor, 440 V , 3Phase, 3mLx 2mWx0.3mH</t>
  </si>
  <si>
    <t xml:space="preserve">Ducting </t>
  </si>
  <si>
    <t>Aluminum clad</t>
  </si>
  <si>
    <t>Unit cost</t>
  </si>
  <si>
    <t>Total Unit Cost</t>
  </si>
  <si>
    <t>Hauling and dispossal</t>
  </si>
  <si>
    <t>Item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</si>
  <si>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</si>
  <si>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</si>
  <si>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</si>
  <si>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</si>
  <si>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</si>
  <si>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</si>
  <si>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</si>
  <si>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</si>
  <si>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</si>
  <si>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</si>
  <si>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</si>
  <si>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OCM </t>
  </si>
  <si>
    <t xml:space="preserve">PROFIT </t>
  </si>
  <si>
    <t xml:space="preserve">4=(3) x (2)  </t>
  </si>
  <si>
    <t>5= (12% x 4)</t>
  </si>
  <si>
    <t>6= (4+5) / 2</t>
  </si>
  <si>
    <t>7=(4+5)</t>
  </si>
  <si>
    <r>
      <t>1.1 - 4-Way Ceiling Cassette, Inverter Unit, 230VAC, 1</t>
    </r>
    <r>
      <rPr>
        <sz val="11"/>
        <color indexed="8"/>
        <rFont val="Tahoma"/>
        <family val="2"/>
      </rPr>
      <t>ᴓ, 60Hertz, 1.0TR</t>
    </r>
  </si>
  <si>
    <r>
      <t>1.2 - 4-Way Ceiling Cassette, Inverter Unit, 230VAC, 1</t>
    </r>
    <r>
      <rPr>
        <sz val="11"/>
        <color indexed="8"/>
        <rFont val="Tahoma"/>
        <family val="2"/>
      </rPr>
      <t>ᴓ, 60Hertz, 2.0TR</t>
    </r>
  </si>
  <si>
    <r>
      <t>1.3 - 4-Way Ceiling Cassette, Inverter Unit, 2300VAC, 1</t>
    </r>
    <r>
      <rPr>
        <sz val="11"/>
        <color indexed="8"/>
        <rFont val="Tahoma"/>
        <family val="2"/>
      </rPr>
      <t>ᴓ, 60Hertz, 3.0TR</t>
    </r>
  </si>
  <si>
    <r>
      <t>5.2-Round Bar, 3/8"ф</t>
    </r>
    <r>
      <rPr>
        <sz val="10.6"/>
        <color indexed="8"/>
        <rFont val="Tahoma"/>
        <family val="2"/>
      </rPr>
      <t>x 20 feet long</t>
    </r>
  </si>
  <si>
    <r>
      <t>1.3 - 4-Way Ceiling Cassette, Inverter Unit, 230VAC, 3</t>
    </r>
    <r>
      <rPr>
        <sz val="11"/>
        <color indexed="8"/>
        <rFont val="Tahoma"/>
        <family val="2"/>
      </rPr>
      <t>ᴓ, 60Hertz, 2.0TR</t>
    </r>
  </si>
  <si>
    <t xml:space="preserve">IB. For Goods Offered From Within the Philippines </t>
  </si>
  <si>
    <r>
      <t>INSTRUCTIONS: (1)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this form should be accomplished using the Bidder’s letterhead as part of FILLED-OUT FINAL BIDFORM; and,</t>
    </r>
  </si>
  <si>
    <r>
      <t xml:space="preserve">(2) </t>
    </r>
    <r>
      <rPr>
        <sz val="10"/>
        <color indexed="8"/>
        <rFont val="Arial"/>
        <family val="2"/>
      </rPr>
      <t xml:space="preserve"> Specify "0" (zero) for any item description below that would mean it is being offered for free to the Government.</t>
    </r>
  </si>
  <si>
    <t>NAME OF THE BIDDER:</t>
  </si>
  <si>
    <t>ITB no.</t>
  </si>
  <si>
    <t>IB16-37555-05</t>
  </si>
  <si>
    <t>DECOMMISSIONING OF CENTRAL A/C EQUIPMENT</t>
  </si>
  <si>
    <t>insert additional work if any  ...................</t>
  </si>
  <si>
    <t xml:space="preserve">Hauling </t>
  </si>
  <si>
    <t>AIR CONDITIONING EQUIPMENT</t>
  </si>
  <si>
    <t xml:space="preserve">Removal of Ducting </t>
  </si>
  <si>
    <t>Casette Ceiling Mounted</t>
  </si>
  <si>
    <t>A</t>
  </si>
  <si>
    <t>B</t>
  </si>
  <si>
    <t>C</t>
  </si>
  <si>
    <t>D</t>
  </si>
  <si>
    <t>Electrical &amp; civil works (i.e roughing-in, wiring, installing circuit breaker,  panel boards, metering, dry type transformer and all other needed civil work &amp; accessories)</t>
  </si>
  <si>
    <t>Mechanical works( i.e delivery, installation and commissioning of inverter type air-conditioning units)</t>
  </si>
  <si>
    <t>Decommissioning of existing central air-conditioning equipment and its accessories</t>
  </si>
  <si>
    <t>Cleaning , Restoring , Turn-over and Acceptance including  submission of as-built plans in 30”x40” duly signed and sealed by appropriate professional engineer/s &amp; operation manuals</t>
  </si>
  <si>
    <t>General requirements/deliveries of equipment, devices, materials &amp; consumables; deployment of manpower; submission of shop drawings  for DAP’s approval prior to project implementation</t>
  </si>
  <si>
    <t>ELECTRICAL and CiVIL WORKS</t>
  </si>
  <si>
    <t>B.1</t>
  </si>
  <si>
    <t>B.2</t>
  </si>
  <si>
    <t>B.3</t>
  </si>
  <si>
    <t>B.4</t>
  </si>
  <si>
    <t>B.5</t>
  </si>
  <si>
    <t>B.6</t>
  </si>
  <si>
    <t>B.7</t>
  </si>
  <si>
    <t>B.8</t>
  </si>
  <si>
    <t xml:space="preserve">AIR CONDITIONING &amp; VENTILATING SYSTEM </t>
  </si>
  <si>
    <t>C.1</t>
  </si>
  <si>
    <t>C.2</t>
  </si>
  <si>
    <t>C.3</t>
  </si>
  <si>
    <t>C.4</t>
  </si>
  <si>
    <t>C.5</t>
  </si>
  <si>
    <t>C.6</t>
  </si>
  <si>
    <t>C.7</t>
  </si>
  <si>
    <t>CLEARING, TURN-OVER AND ACCEPTANCE</t>
  </si>
  <si>
    <t>MEZZANINE FLOOR B</t>
  </si>
  <si>
    <t>E.</t>
  </si>
  <si>
    <t>DESCRIPTION</t>
  </si>
  <si>
    <t>ITEM</t>
  </si>
  <si>
    <t xml:space="preserve">NOTE: </t>
  </si>
  <si>
    <t>ITEM D. is subtraction to the GRAND TOTAL</t>
  </si>
  <si>
    <t>ITEMS OF COST PROPOSAL</t>
  </si>
  <si>
    <t>NOTE :</t>
  </si>
  <si>
    <t xml:space="preserve">ITEM D is subtraction to grand total </t>
  </si>
</sst>
</file>

<file path=xl/styles.xml><?xml version="1.0" encoding="utf-8"?>
<styleSheet xmlns="http://schemas.openxmlformats.org/spreadsheetml/2006/main">
  <numFmts count="4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_(* #,##0.00_);_(* \(#,##0.00\);_(* \-??_);_(@_)"/>
    <numFmt numFmtId="178" formatCode="_(&quot;P&quot;* #,##0.00_);_(&quot;P&quot;* \(#,##0.00\);_(&quot;P&quot;* &quot;-&quot;??_);_(@_)"/>
    <numFmt numFmtId="179" formatCode="0.00_)"/>
    <numFmt numFmtId="180" formatCode="_-* #,##0_-;\-* #,##0_-;_-* &quot;-&quot;_-;_-@_-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00"/>
    <numFmt numFmtId="185" formatCode="&quot;( at P&quot;\ 0.00\ &quot; / day )&quot;"/>
    <numFmt numFmtId="186" formatCode="_(* #,##0.000000_);_(* \(#,##0.000000\);_(* &quot;-&quot;??_);_(@_)"/>
    <numFmt numFmtId="187" formatCode="_(* #,##0.00000_);_(* \(#,##0.0000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_);_(* \(#,##0\);_(* &quot;-&quot;??_);_(@_)"/>
    <numFmt numFmtId="192" formatCode="0.000"/>
    <numFmt numFmtId="193" formatCode="[$PHP]\ #,##0.00_);\([$PHP]\ #,##0.00\)"/>
    <numFmt numFmtId="194" formatCode="#,##0.00;[Red]#,##0.00"/>
    <numFmt numFmtId="195" formatCode="&quot;$&quot;#,##0.0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Tahoma"/>
      <family val="2"/>
    </font>
    <font>
      <sz val="11"/>
      <name val="ＭＳ Ｐゴシック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color indexed="8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Arial Narrow"/>
      <family val="2"/>
    </font>
    <font>
      <sz val="11"/>
      <color indexed="8"/>
      <name val="Aria Narrow"/>
      <family val="0"/>
    </font>
    <font>
      <sz val="10.6"/>
      <color indexed="8"/>
      <name val="Aria Narrow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Arial Narrow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.6"/>
      <color indexed="8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 Narrow"/>
      <family val="0"/>
    </font>
    <font>
      <b/>
      <sz val="11"/>
      <color indexed="8"/>
      <name val="Aria Narrow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Arial Narrow"/>
      <family val="2"/>
    </font>
    <font>
      <b/>
      <sz val="8"/>
      <color indexed="8"/>
      <name val="Arial Narrow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 Narrow"/>
      <family val="0"/>
    </font>
    <font>
      <sz val="10"/>
      <color theme="1"/>
      <name val="Aria Narrow"/>
      <family val="0"/>
    </font>
    <font>
      <b/>
      <sz val="11"/>
      <color theme="1"/>
      <name val="Aria Narrow"/>
      <family val="0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ahoma"/>
      <family val="2"/>
    </font>
    <font>
      <sz val="14"/>
      <color theme="1"/>
      <name val="Arial Narrow"/>
      <family val="2"/>
    </font>
    <font>
      <b/>
      <sz val="8"/>
      <color rgb="FF000000"/>
      <name val="Arial Narrow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29" borderId="0" applyNumberFormat="0" applyBorder="0" applyAlignment="0" applyProtection="0"/>
    <xf numFmtId="38" fontId="5" fillId="30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31" borderId="1" applyNumberFormat="0" applyAlignment="0" applyProtection="0"/>
    <xf numFmtId="10" fontId="5" fillId="32" borderId="6" applyNumberFormat="0" applyBorder="0" applyAlignment="0" applyProtection="0"/>
    <xf numFmtId="0" fontId="78" fillId="0" borderId="7" applyNumberFormat="0" applyFill="0" applyAlignment="0" applyProtection="0"/>
    <xf numFmtId="0" fontId="79" fillId="33" borderId="0" applyNumberFormat="0" applyBorder="0" applyAlignment="0" applyProtection="0"/>
    <xf numFmtId="179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4" borderId="8" applyNumberFormat="0" applyFont="0" applyAlignment="0" applyProtection="0"/>
    <xf numFmtId="0" fontId="82" fillId="27" borderId="9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</cellStyleXfs>
  <cellXfs count="882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43" fontId="8" fillId="0" borderId="0" xfId="42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36" borderId="6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5" fillId="38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38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 applyAlignment="1">
      <alignment/>
    </xf>
    <xf numFmtId="0" fontId="16" fillId="0" borderId="6" xfId="0" applyFont="1" applyFill="1" applyBorder="1" applyAlignment="1">
      <alignment horizontal="center" vertical="center"/>
    </xf>
    <xf numFmtId="0" fontId="16" fillId="39" borderId="6" xfId="0" applyFont="1" applyFill="1" applyBorder="1" applyAlignment="1">
      <alignment/>
    </xf>
    <xf numFmtId="0" fontId="16" fillId="39" borderId="6" xfId="0" applyFont="1" applyFill="1" applyBorder="1" applyAlignment="1">
      <alignment horizontal="center" vertical="center"/>
    </xf>
    <xf numFmtId="0" fontId="15" fillId="36" borderId="6" xfId="0" applyFont="1" applyFill="1" applyBorder="1" applyAlignment="1">
      <alignment horizontal="center"/>
    </xf>
    <xf numFmtId="0" fontId="16" fillId="38" borderId="6" xfId="0" applyFont="1" applyFill="1" applyBorder="1" applyAlignment="1">
      <alignment/>
    </xf>
    <xf numFmtId="0" fontId="16" fillId="38" borderId="6" xfId="0" applyFont="1" applyFill="1" applyBorder="1" applyAlignment="1">
      <alignment horizontal="center" vertical="center"/>
    </xf>
    <xf numFmtId="0" fontId="16" fillId="40" borderId="6" xfId="0" applyFont="1" applyFill="1" applyBorder="1" applyAlignment="1">
      <alignment horizontal="center"/>
    </xf>
    <xf numFmtId="0" fontId="16" fillId="40" borderId="6" xfId="0" applyFont="1" applyFill="1" applyBorder="1" applyAlignment="1">
      <alignment/>
    </xf>
    <xf numFmtId="43" fontId="12" fillId="40" borderId="6" xfId="0" applyNumberFormat="1" applyFont="1" applyFill="1" applyBorder="1" applyAlignment="1">
      <alignment vertical="center"/>
    </xf>
    <xf numFmtId="0" fontId="10" fillId="37" borderId="17" xfId="0" applyFont="1" applyFill="1" applyBorder="1" applyAlignment="1">
      <alignment horizontal="center" vertical="center"/>
    </xf>
    <xf numFmtId="43" fontId="16" fillId="0" borderId="6" xfId="0" applyNumberFormat="1" applyFont="1" applyBorder="1" applyAlignment="1">
      <alignment/>
    </xf>
    <xf numFmtId="43" fontId="16" fillId="0" borderId="6" xfId="0" applyNumberFormat="1" applyFont="1" applyBorder="1" applyAlignment="1">
      <alignment vertical="center"/>
    </xf>
    <xf numFmtId="43" fontId="16" fillId="39" borderId="13" xfId="45" applyFont="1" applyFill="1" applyBorder="1" applyAlignment="1">
      <alignment/>
    </xf>
    <xf numFmtId="0" fontId="16" fillId="39" borderId="13" xfId="0" applyFont="1" applyFill="1" applyBorder="1" applyAlignment="1">
      <alignment horizontal="center" vertical="center"/>
    </xf>
    <xf numFmtId="43" fontId="16" fillId="39" borderId="13" xfId="45" applyFont="1" applyFill="1" applyBorder="1" applyAlignment="1">
      <alignment horizontal="center"/>
    </xf>
    <xf numFmtId="43" fontId="19" fillId="38" borderId="6" xfId="0" applyNumberFormat="1" applyFont="1" applyFill="1" applyBorder="1" applyAlignment="1">
      <alignment vertical="center" wrapText="1"/>
    </xf>
    <xf numFmtId="176" fontId="15" fillId="40" borderId="13" xfId="0" applyNumberFormat="1" applyFont="1" applyFill="1" applyBorder="1" applyAlignment="1">
      <alignment horizontal="center"/>
    </xf>
    <xf numFmtId="0" fontId="15" fillId="40" borderId="18" xfId="0" applyFont="1" applyFill="1" applyBorder="1" applyAlignment="1">
      <alignment horizontal="center"/>
    </xf>
    <xf numFmtId="176" fontId="15" fillId="38" borderId="13" xfId="0" applyNumberFormat="1" applyFont="1" applyFill="1" applyBorder="1" applyAlignment="1">
      <alignment horizontal="center"/>
    </xf>
    <xf numFmtId="176" fontId="15" fillId="39" borderId="13" xfId="0" applyNumberFormat="1" applyFont="1" applyFill="1" applyBorder="1" applyAlignment="1">
      <alignment horizontal="center"/>
    </xf>
    <xf numFmtId="0" fontId="16" fillId="39" borderId="13" xfId="0" applyFont="1" applyFill="1" applyBorder="1" applyAlignment="1">
      <alignment/>
    </xf>
    <xf numFmtId="176" fontId="15" fillId="38" borderId="6" xfId="0" applyNumberFormat="1" applyFont="1" applyFill="1" applyBorder="1" applyAlignment="1">
      <alignment horizontal="center"/>
    </xf>
    <xf numFmtId="0" fontId="16" fillId="38" borderId="6" xfId="0" applyFont="1" applyFill="1" applyBorder="1" applyAlignment="1">
      <alignment/>
    </xf>
    <xf numFmtId="0" fontId="16" fillId="40" borderId="13" xfId="0" applyFont="1" applyFill="1" applyBorder="1" applyAlignment="1">
      <alignment horizontal="center"/>
    </xf>
    <xf numFmtId="43" fontId="16" fillId="38" borderId="13" xfId="45" applyFont="1" applyFill="1" applyBorder="1" applyAlignment="1">
      <alignment horizontal="center"/>
    </xf>
    <xf numFmtId="0" fontId="15" fillId="38" borderId="6" xfId="0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/>
    </xf>
    <xf numFmtId="0" fontId="15" fillId="39" borderId="6" xfId="0" applyFont="1" applyFill="1" applyBorder="1" applyAlignment="1">
      <alignment horizontal="center"/>
    </xf>
    <xf numFmtId="43" fontId="12" fillId="36" borderId="6" xfId="0" applyNumberFormat="1" applyFont="1" applyFill="1" applyBorder="1" applyAlignment="1">
      <alignment vertical="center"/>
    </xf>
    <xf numFmtId="176" fontId="15" fillId="39" borderId="6" xfId="0" applyNumberFormat="1" applyFont="1" applyFill="1" applyBorder="1" applyAlignment="1">
      <alignment horizontal="center"/>
    </xf>
    <xf numFmtId="176" fontId="15" fillId="39" borderId="6" xfId="0" applyNumberFormat="1" applyFont="1" applyFill="1" applyBorder="1" applyAlignment="1">
      <alignment horizontal="center" vertical="center"/>
    </xf>
    <xf numFmtId="0" fontId="17" fillId="39" borderId="6" xfId="0" applyFont="1" applyFill="1" applyBorder="1" applyAlignment="1">
      <alignment/>
    </xf>
    <xf numFmtId="0" fontId="17" fillId="39" borderId="6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15" fillId="40" borderId="6" xfId="0" applyFont="1" applyFill="1" applyBorder="1" applyAlignment="1">
      <alignment/>
    </xf>
    <xf numFmtId="176" fontId="15" fillId="40" borderId="6" xfId="0" applyNumberFormat="1" applyFont="1" applyFill="1" applyBorder="1" applyAlignment="1">
      <alignment horizontal="center" vertical="center"/>
    </xf>
    <xf numFmtId="176" fontId="15" fillId="38" borderId="6" xfId="0" applyNumberFormat="1" applyFont="1" applyFill="1" applyBorder="1" applyAlignment="1">
      <alignment horizontal="center" vertical="center"/>
    </xf>
    <xf numFmtId="0" fontId="16" fillId="40" borderId="6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/>
    </xf>
    <xf numFmtId="43" fontId="16" fillId="40" borderId="20" xfId="45" applyFont="1" applyFill="1" applyBorder="1" applyAlignment="1">
      <alignment horizontal="center"/>
    </xf>
    <xf numFmtId="4" fontId="16" fillId="40" borderId="20" xfId="0" applyNumberFormat="1" applyFont="1" applyFill="1" applyBorder="1" applyAlignment="1">
      <alignment wrapText="1"/>
    </xf>
    <xf numFmtId="0" fontId="16" fillId="39" borderId="6" xfId="0" applyFont="1" applyFill="1" applyBorder="1" applyAlignment="1">
      <alignment horizontal="right"/>
    </xf>
    <xf numFmtId="0" fontId="15" fillId="40" borderId="19" xfId="0" applyFont="1" applyFill="1" applyBorder="1" applyAlignment="1">
      <alignment horizontal="center"/>
    </xf>
    <xf numFmtId="0" fontId="15" fillId="40" borderId="21" xfId="0" applyFont="1" applyFill="1" applyBorder="1" applyAlignment="1">
      <alignment horizontal="center"/>
    </xf>
    <xf numFmtId="43" fontId="12" fillId="38" borderId="6" xfId="0" applyNumberFormat="1" applyFont="1" applyFill="1" applyBorder="1" applyAlignment="1">
      <alignment vertical="center"/>
    </xf>
    <xf numFmtId="0" fontId="17" fillId="40" borderId="6" xfId="0" applyFont="1" applyFill="1" applyBorder="1" applyAlignment="1">
      <alignment horizontal="center"/>
    </xf>
    <xf numFmtId="0" fontId="16" fillId="38" borderId="22" xfId="0" applyFont="1" applyFill="1" applyBorder="1" applyAlignment="1">
      <alignment horizontal="center" vertical="center"/>
    </xf>
    <xf numFmtId="43" fontId="16" fillId="40" borderId="6" xfId="45" applyFont="1" applyFill="1" applyBorder="1" applyAlignment="1">
      <alignment horizontal="center"/>
    </xf>
    <xf numFmtId="43" fontId="18" fillId="38" borderId="22" xfId="45" applyFont="1" applyFill="1" applyBorder="1" applyAlignment="1">
      <alignment horizontal="center"/>
    </xf>
    <xf numFmtId="0" fontId="80" fillId="0" borderId="23" xfId="0" applyFont="1" applyFill="1" applyBorder="1" applyAlignment="1">
      <alignment horizontal="left"/>
    </xf>
    <xf numFmtId="0" fontId="86" fillId="38" borderId="23" xfId="0" applyFont="1" applyFill="1" applyBorder="1" applyAlignment="1">
      <alignment horizontal="left"/>
    </xf>
    <xf numFmtId="0" fontId="86" fillId="38" borderId="6" xfId="0" applyFont="1" applyFill="1" applyBorder="1" applyAlignment="1">
      <alignment horizontal="left"/>
    </xf>
    <xf numFmtId="0" fontId="80" fillId="0" borderId="6" xfId="0" applyFont="1" applyBorder="1" applyAlignment="1">
      <alignment/>
    </xf>
    <xf numFmtId="0" fontId="16" fillId="38" borderId="23" xfId="0" applyFont="1" applyFill="1" applyBorder="1" applyAlignment="1">
      <alignment horizontal="center" vertical="center"/>
    </xf>
    <xf numFmtId="0" fontId="87" fillId="41" borderId="6" xfId="0" applyFont="1" applyFill="1" applyBorder="1" applyAlignment="1">
      <alignment horizontal="center"/>
    </xf>
    <xf numFmtId="0" fontId="80" fillId="0" borderId="24" xfId="0" applyFont="1" applyFill="1" applyBorder="1" applyAlignment="1">
      <alignment horizontal="center"/>
    </xf>
    <xf numFmtId="0" fontId="80" fillId="38" borderId="24" xfId="0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87" fillId="0" borderId="6" xfId="0" applyNumberFormat="1" applyFont="1" applyFill="1" applyBorder="1" applyAlignment="1">
      <alignment horizontal="center"/>
    </xf>
    <xf numFmtId="3" fontId="87" fillId="38" borderId="6" xfId="0" applyNumberFormat="1" applyFont="1" applyFill="1" applyBorder="1" applyAlignment="1">
      <alignment horizontal="center"/>
    </xf>
    <xf numFmtId="3" fontId="87" fillId="41" borderId="6" xfId="0" applyNumberFormat="1" applyFont="1" applyFill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80" fillId="0" borderId="6" xfId="0" applyFont="1" applyFill="1" applyBorder="1" applyAlignment="1">
      <alignment horizontal="center"/>
    </xf>
    <xf numFmtId="176" fontId="15" fillId="40" borderId="6" xfId="0" applyNumberFormat="1" applyFont="1" applyFill="1" applyBorder="1" applyAlignment="1">
      <alignment horizontal="center"/>
    </xf>
    <xf numFmtId="4" fontId="16" fillId="39" borderId="6" xfId="0" applyNumberFormat="1" applyFont="1" applyFill="1" applyBorder="1" applyAlignment="1">
      <alignment wrapText="1"/>
    </xf>
    <xf numFmtId="0" fontId="24" fillId="38" borderId="6" xfId="0" applyFont="1" applyFill="1" applyBorder="1" applyAlignment="1">
      <alignment horizontal="center"/>
    </xf>
    <xf numFmtId="0" fontId="15" fillId="36" borderId="25" xfId="0" applyFont="1" applyFill="1" applyBorder="1" applyAlignment="1">
      <alignment vertical="center"/>
    </xf>
    <xf numFmtId="0" fontId="15" fillId="38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 vertical="center"/>
    </xf>
    <xf numFmtId="4" fontId="16" fillId="38" borderId="13" xfId="0" applyNumberFormat="1" applyFont="1" applyFill="1" applyBorder="1" applyAlignment="1">
      <alignment/>
    </xf>
    <xf numFmtId="4" fontId="16" fillId="38" borderId="13" xfId="0" applyNumberFormat="1" applyFont="1" applyFill="1" applyBorder="1" applyAlignment="1">
      <alignment wrapText="1"/>
    </xf>
    <xf numFmtId="43" fontId="16" fillId="38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16" fillId="39" borderId="13" xfId="0" applyNumberFormat="1" applyFont="1" applyFill="1" applyBorder="1" applyAlignment="1">
      <alignment wrapText="1"/>
    </xf>
    <xf numFmtId="43" fontId="16" fillId="0" borderId="13" xfId="0" applyNumberFormat="1" applyFont="1" applyFill="1" applyBorder="1" applyAlignment="1">
      <alignment/>
    </xf>
    <xf numFmtId="4" fontId="16" fillId="39" borderId="13" xfId="0" applyNumberFormat="1" applyFont="1" applyFill="1" applyBorder="1" applyAlignment="1">
      <alignment/>
    </xf>
    <xf numFmtId="43" fontId="16" fillId="39" borderId="13" xfId="0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4" fontId="16" fillId="0" borderId="13" xfId="0" applyNumberFormat="1" applyFont="1" applyFill="1" applyBorder="1" applyAlignment="1">
      <alignment wrapText="1"/>
    </xf>
    <xf numFmtId="4" fontId="16" fillId="0" borderId="13" xfId="0" applyNumberFormat="1" applyFont="1" applyFill="1" applyBorder="1" applyAlignment="1">
      <alignment/>
    </xf>
    <xf numFmtId="4" fontId="16" fillId="40" borderId="13" xfId="0" applyNumberFormat="1" applyFont="1" applyFill="1" applyBorder="1" applyAlignment="1">
      <alignment/>
    </xf>
    <xf numFmtId="4" fontId="16" fillId="40" borderId="13" xfId="0" applyNumberFormat="1" applyFont="1" applyFill="1" applyBorder="1" applyAlignment="1">
      <alignment wrapText="1"/>
    </xf>
    <xf numFmtId="4" fontId="18" fillId="38" borderId="13" xfId="0" applyNumberFormat="1" applyFont="1" applyFill="1" applyBorder="1" applyAlignment="1">
      <alignment/>
    </xf>
    <xf numFmtId="4" fontId="18" fillId="38" borderId="13" xfId="0" applyNumberFormat="1" applyFont="1" applyFill="1" applyBorder="1" applyAlignment="1">
      <alignment wrapText="1"/>
    </xf>
    <xf numFmtId="0" fontId="16" fillId="36" borderId="13" xfId="0" applyFont="1" applyFill="1" applyBorder="1" applyAlignment="1">
      <alignment horizontal="center"/>
    </xf>
    <xf numFmtId="0" fontId="15" fillId="36" borderId="13" xfId="0" applyFont="1" applyFill="1" applyBorder="1" applyAlignment="1">
      <alignment/>
    </xf>
    <xf numFmtId="176" fontId="15" fillId="36" borderId="22" xfId="0" applyNumberFormat="1" applyFont="1" applyFill="1" applyBorder="1" applyAlignment="1">
      <alignment horizontal="center"/>
    </xf>
    <xf numFmtId="4" fontId="16" fillId="0" borderId="6" xfId="0" applyNumberFormat="1" applyFont="1" applyFill="1" applyBorder="1" applyAlignment="1">
      <alignment wrapText="1"/>
    </xf>
    <xf numFmtId="0" fontId="15" fillId="36" borderId="13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4" fontId="16" fillId="0" borderId="23" xfId="0" applyNumberFormat="1" applyFont="1" applyFill="1" applyBorder="1" applyAlignment="1">
      <alignment wrapText="1"/>
    </xf>
    <xf numFmtId="0" fontId="16" fillId="36" borderId="22" xfId="0" applyFont="1" applyFill="1" applyBorder="1" applyAlignment="1">
      <alignment horizontal="center" vertical="center"/>
    </xf>
    <xf numFmtId="43" fontId="16" fillId="36" borderId="22" xfId="45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wrapText="1"/>
    </xf>
    <xf numFmtId="0" fontId="16" fillId="39" borderId="13" xfId="0" applyFont="1" applyFill="1" applyBorder="1" applyAlignment="1">
      <alignment wrapText="1"/>
    </xf>
    <xf numFmtId="0" fontId="24" fillId="39" borderId="6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 wrapText="1"/>
    </xf>
    <xf numFmtId="176" fontId="15" fillId="36" borderId="6" xfId="0" applyNumberFormat="1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left" wrapText="1"/>
    </xf>
    <xf numFmtId="0" fontId="88" fillId="0" borderId="23" xfId="0" applyFont="1" applyFill="1" applyBorder="1" applyAlignment="1">
      <alignment horizontal="left"/>
    </xf>
    <xf numFmtId="0" fontId="89" fillId="0" borderId="6" xfId="0" applyFont="1" applyBorder="1" applyAlignment="1">
      <alignment/>
    </xf>
    <xf numFmtId="0" fontId="80" fillId="0" borderId="6" xfId="0" applyFont="1" applyBorder="1" applyAlignment="1">
      <alignment wrapText="1"/>
    </xf>
    <xf numFmtId="0" fontId="16" fillId="36" borderId="23" xfId="0" applyFont="1" applyFill="1" applyBorder="1" applyAlignment="1">
      <alignment horizontal="center" vertical="center"/>
    </xf>
    <xf numFmtId="43" fontId="16" fillId="36" borderId="26" xfId="45" applyFont="1" applyFill="1" applyBorder="1" applyAlignment="1">
      <alignment horizontal="center"/>
    </xf>
    <xf numFmtId="0" fontId="80" fillId="38" borderId="26" xfId="0" applyFont="1" applyFill="1" applyBorder="1" applyAlignment="1">
      <alignment horizontal="center"/>
    </xf>
    <xf numFmtId="0" fontId="90" fillId="38" borderId="23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left" wrapText="1"/>
    </xf>
    <xf numFmtId="0" fontId="80" fillId="0" borderId="27" xfId="0" applyFont="1" applyFill="1" applyBorder="1" applyAlignment="1">
      <alignment horizontal="left" wrapText="1"/>
    </xf>
    <xf numFmtId="0" fontId="80" fillId="0" borderId="24" xfId="0" applyFont="1" applyBorder="1" applyAlignment="1">
      <alignment horizontal="center"/>
    </xf>
    <xf numFmtId="0" fontId="80" fillId="40" borderId="6" xfId="0" applyFont="1" applyFill="1" applyBorder="1" applyAlignment="1">
      <alignment horizontal="center"/>
    </xf>
    <xf numFmtId="0" fontId="80" fillId="36" borderId="6" xfId="0" applyFont="1" applyFill="1" applyBorder="1" applyAlignment="1">
      <alignment horizontal="center"/>
    </xf>
    <xf numFmtId="4" fontId="80" fillId="0" borderId="6" xfId="0" applyNumberFormat="1" applyFont="1" applyBorder="1" applyAlignment="1">
      <alignment/>
    </xf>
    <xf numFmtId="4" fontId="80" fillId="0" borderId="6" xfId="0" applyNumberFormat="1" applyFont="1" applyFill="1" applyBorder="1" applyAlignment="1">
      <alignment/>
    </xf>
    <xf numFmtId="4" fontId="87" fillId="41" borderId="6" xfId="0" applyNumberFormat="1" applyFont="1" applyFill="1" applyBorder="1" applyAlignment="1">
      <alignment horizontal="right"/>
    </xf>
    <xf numFmtId="4" fontId="87" fillId="0" borderId="6" xfId="0" applyNumberFormat="1" applyFont="1" applyFill="1" applyBorder="1" applyAlignment="1">
      <alignment horizontal="right"/>
    </xf>
    <xf numFmtId="4" fontId="91" fillId="0" borderId="6" xfId="0" applyNumberFormat="1" applyFont="1" applyFill="1" applyBorder="1" applyAlignment="1">
      <alignment horizontal="right"/>
    </xf>
    <xf numFmtId="4" fontId="80" fillId="0" borderId="6" xfId="0" applyNumberFormat="1" applyFont="1" applyFill="1" applyBorder="1" applyAlignment="1">
      <alignment horizontal="right"/>
    </xf>
    <xf numFmtId="0" fontId="18" fillId="39" borderId="13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 vertical="center"/>
    </xf>
    <xf numFmtId="43" fontId="16" fillId="39" borderId="13" xfId="45" applyFont="1" applyFill="1" applyBorder="1" applyAlignment="1">
      <alignment wrapText="1"/>
    </xf>
    <xf numFmtId="2" fontId="16" fillId="0" borderId="6" xfId="0" applyNumberFormat="1" applyFont="1" applyBorder="1" applyAlignment="1">
      <alignment/>
    </xf>
    <xf numFmtId="4" fontId="16" fillId="0" borderId="6" xfId="0" applyNumberFormat="1" applyFont="1" applyFill="1" applyBorder="1" applyAlignment="1">
      <alignment horizontal="right"/>
    </xf>
    <xf numFmtId="4" fontId="80" fillId="42" borderId="6" xfId="0" applyNumberFormat="1" applyFont="1" applyFill="1" applyBorder="1" applyAlignment="1">
      <alignment horizontal="right"/>
    </xf>
    <xf numFmtId="0" fontId="92" fillId="41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40" borderId="6" xfId="0" applyFont="1" applyFill="1" applyBorder="1" applyAlignment="1">
      <alignment horizontal="center"/>
    </xf>
    <xf numFmtId="176" fontId="21" fillId="43" borderId="22" xfId="0" applyNumberFormat="1" applyFont="1" applyFill="1" applyBorder="1" applyAlignment="1">
      <alignment horizontal="center"/>
    </xf>
    <xf numFmtId="0" fontId="21" fillId="43" borderId="25" xfId="0" applyFont="1" applyFill="1" applyBorder="1" applyAlignment="1">
      <alignment horizontal="center" vertical="center"/>
    </xf>
    <xf numFmtId="0" fontId="20" fillId="43" borderId="6" xfId="0" applyFont="1" applyFill="1" applyBorder="1" applyAlignment="1">
      <alignment horizontal="center"/>
    </xf>
    <xf numFmtId="43" fontId="22" fillId="43" borderId="6" xfId="0" applyNumberFormat="1" applyFont="1" applyFill="1" applyBorder="1" applyAlignment="1">
      <alignment vertical="center"/>
    </xf>
    <xf numFmtId="43" fontId="23" fillId="43" borderId="6" xfId="0" applyNumberFormat="1" applyFont="1" applyFill="1" applyBorder="1" applyAlignment="1">
      <alignment vertical="center"/>
    </xf>
    <xf numFmtId="176" fontId="27" fillId="43" borderId="22" xfId="0" applyNumberFormat="1" applyFont="1" applyFill="1" applyBorder="1" applyAlignment="1">
      <alignment horizontal="center"/>
    </xf>
    <xf numFmtId="0" fontId="28" fillId="43" borderId="6" xfId="0" applyFont="1" applyFill="1" applyBorder="1" applyAlignment="1">
      <alignment horizontal="center"/>
    </xf>
    <xf numFmtId="0" fontId="28" fillId="43" borderId="22" xfId="0" applyFont="1" applyFill="1" applyBorder="1" applyAlignment="1">
      <alignment horizontal="center"/>
    </xf>
    <xf numFmtId="43" fontId="29" fillId="43" borderId="6" xfId="0" applyNumberFormat="1" applyFont="1" applyFill="1" applyBorder="1" applyAlignment="1">
      <alignment vertical="center"/>
    </xf>
    <xf numFmtId="43" fontId="30" fillId="43" borderId="6" xfId="0" applyNumberFormat="1" applyFont="1" applyFill="1" applyBorder="1" applyAlignment="1">
      <alignment vertical="center"/>
    </xf>
    <xf numFmtId="0" fontId="20" fillId="43" borderId="13" xfId="0" applyFont="1" applyFill="1" applyBorder="1" applyAlignment="1">
      <alignment horizontal="center"/>
    </xf>
    <xf numFmtId="0" fontId="15" fillId="43" borderId="6" xfId="0" applyFont="1" applyFill="1" applyBorder="1" applyAlignment="1">
      <alignment vertical="center"/>
    </xf>
    <xf numFmtId="0" fontId="16" fillId="43" borderId="6" xfId="0" applyFont="1" applyFill="1" applyBorder="1" applyAlignment="1">
      <alignment horizontal="center"/>
    </xf>
    <xf numFmtId="43" fontId="12" fillId="43" borderId="6" xfId="0" applyNumberFormat="1" applyFont="1" applyFill="1" applyBorder="1" applyAlignment="1">
      <alignment vertical="center"/>
    </xf>
    <xf numFmtId="0" fontId="15" fillId="38" borderId="6" xfId="0" applyFont="1" applyFill="1" applyBorder="1" applyAlignment="1">
      <alignment horizontal="center" vertical="center"/>
    </xf>
    <xf numFmtId="0" fontId="24" fillId="36" borderId="6" xfId="0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vertical="center"/>
    </xf>
    <xf numFmtId="0" fontId="16" fillId="36" borderId="23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/>
    </xf>
    <xf numFmtId="0" fontId="28" fillId="43" borderId="20" xfId="0" applyFont="1" applyFill="1" applyBorder="1" applyAlignment="1">
      <alignment horizontal="center"/>
    </xf>
    <xf numFmtId="176" fontId="21" fillId="43" borderId="6" xfId="0" applyNumberFormat="1" applyFont="1" applyFill="1" applyBorder="1" applyAlignment="1">
      <alignment horizontal="center"/>
    </xf>
    <xf numFmtId="0" fontId="21" fillId="43" borderId="19" xfId="0" applyFont="1" applyFill="1" applyBorder="1" applyAlignment="1">
      <alignment horizontal="center" vertical="center"/>
    </xf>
    <xf numFmtId="43" fontId="16" fillId="0" borderId="13" xfId="45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4" fontId="16" fillId="39" borderId="22" xfId="0" applyNumberFormat="1" applyFont="1" applyFill="1" applyBorder="1" applyAlignment="1">
      <alignment wrapText="1"/>
    </xf>
    <xf numFmtId="4" fontId="16" fillId="39" borderId="0" xfId="0" applyNumberFormat="1" applyFont="1" applyFill="1" applyBorder="1" applyAlignment="1">
      <alignment wrapText="1"/>
    </xf>
    <xf numFmtId="0" fontId="15" fillId="43" borderId="6" xfId="0" applyFont="1" applyFill="1" applyBorder="1" applyAlignment="1">
      <alignment horizontal="center" vertical="center"/>
    </xf>
    <xf numFmtId="176" fontId="15" fillId="36" borderId="28" xfId="0" applyNumberFormat="1" applyFont="1" applyFill="1" applyBorder="1" applyAlignment="1">
      <alignment horizontal="center"/>
    </xf>
    <xf numFmtId="176" fontId="15" fillId="36" borderId="23" xfId="0" applyNumberFormat="1" applyFont="1" applyFill="1" applyBorder="1" applyAlignment="1">
      <alignment horizontal="center"/>
    </xf>
    <xf numFmtId="0" fontId="15" fillId="36" borderId="20" xfId="0" applyFont="1" applyFill="1" applyBorder="1" applyAlignment="1">
      <alignment wrapText="1"/>
    </xf>
    <xf numFmtId="0" fontId="16" fillId="36" borderId="28" xfId="0" applyFont="1" applyFill="1" applyBorder="1" applyAlignment="1">
      <alignment horizontal="center" vertical="center"/>
    </xf>
    <xf numFmtId="0" fontId="80" fillId="36" borderId="29" xfId="0" applyFont="1" applyFill="1" applyBorder="1" applyAlignment="1">
      <alignment horizontal="center"/>
    </xf>
    <xf numFmtId="43" fontId="12" fillId="36" borderId="28" xfId="0" applyNumberFormat="1" applyFont="1" applyFill="1" applyBorder="1" applyAlignment="1">
      <alignment vertical="center"/>
    </xf>
    <xf numFmtId="0" fontId="20" fillId="39" borderId="6" xfId="0" applyFont="1" applyFill="1" applyBorder="1" applyAlignment="1">
      <alignment horizontal="center"/>
    </xf>
    <xf numFmtId="43" fontId="22" fillId="39" borderId="6" xfId="0" applyNumberFormat="1" applyFont="1" applyFill="1" applyBorder="1" applyAlignment="1">
      <alignment vertical="center"/>
    </xf>
    <xf numFmtId="43" fontId="23" fillId="39" borderId="6" xfId="0" applyNumberFormat="1" applyFont="1" applyFill="1" applyBorder="1" applyAlignment="1">
      <alignment vertical="center"/>
    </xf>
    <xf numFmtId="0" fontId="21" fillId="43" borderId="30" xfId="0" applyFont="1" applyFill="1" applyBorder="1" applyAlignment="1">
      <alignment horizontal="center" vertical="center"/>
    </xf>
    <xf numFmtId="0" fontId="20" fillId="43" borderId="28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43" fontId="22" fillId="43" borderId="28" xfId="0" applyNumberFormat="1" applyFont="1" applyFill="1" applyBorder="1" applyAlignment="1">
      <alignment vertical="center"/>
    </xf>
    <xf numFmtId="43" fontId="23" fillId="43" borderId="28" xfId="0" applyNumberFormat="1" applyFont="1" applyFill="1" applyBorder="1" applyAlignment="1">
      <alignment vertical="center"/>
    </xf>
    <xf numFmtId="0" fontId="27" fillId="43" borderId="18" xfId="0" applyFont="1" applyFill="1" applyBorder="1" applyAlignment="1">
      <alignment horizontal="center" vertical="center"/>
    </xf>
    <xf numFmtId="43" fontId="29" fillId="43" borderId="23" xfId="0" applyNumberFormat="1" applyFont="1" applyFill="1" applyBorder="1" applyAlignment="1">
      <alignment vertical="center"/>
    </xf>
    <xf numFmtId="43" fontId="30" fillId="43" borderId="23" xfId="0" applyNumberFormat="1" applyFont="1" applyFill="1" applyBorder="1" applyAlignment="1">
      <alignment vertical="center"/>
    </xf>
    <xf numFmtId="176" fontId="21" fillId="39" borderId="6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vertical="center"/>
    </xf>
    <xf numFmtId="0" fontId="16" fillId="39" borderId="25" xfId="0" applyFont="1" applyFill="1" applyBorder="1" applyAlignment="1">
      <alignment vertical="center" wrapText="1"/>
    </xf>
    <xf numFmtId="0" fontId="16" fillId="39" borderId="25" xfId="0" applyFont="1" applyFill="1" applyBorder="1" applyAlignment="1">
      <alignment vertical="center"/>
    </xf>
    <xf numFmtId="0" fontId="15" fillId="4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/>
    </xf>
    <xf numFmtId="0" fontId="15" fillId="44" borderId="16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4" fontId="18" fillId="39" borderId="13" xfId="0" applyNumberFormat="1" applyFont="1" applyFill="1" applyBorder="1" applyAlignment="1">
      <alignment/>
    </xf>
    <xf numFmtId="176" fontId="21" fillId="40" borderId="6" xfId="0" applyNumberFormat="1" applyFont="1" applyFill="1" applyBorder="1" applyAlignment="1">
      <alignment horizontal="center"/>
    </xf>
    <xf numFmtId="0" fontId="20" fillId="40" borderId="6" xfId="0" applyFont="1" applyFill="1" applyBorder="1" applyAlignment="1">
      <alignment horizontal="center"/>
    </xf>
    <xf numFmtId="43" fontId="22" fillId="40" borderId="6" xfId="0" applyNumberFormat="1" applyFont="1" applyFill="1" applyBorder="1" applyAlignment="1">
      <alignment vertical="center"/>
    </xf>
    <xf numFmtId="43" fontId="23" fillId="40" borderId="6" xfId="0" applyNumberFormat="1" applyFont="1" applyFill="1" applyBorder="1" applyAlignment="1">
      <alignment vertical="center"/>
    </xf>
    <xf numFmtId="176" fontId="21" fillId="44" borderId="6" xfId="0" applyNumberFormat="1" applyFont="1" applyFill="1" applyBorder="1" applyAlignment="1">
      <alignment horizontal="center"/>
    </xf>
    <xf numFmtId="0" fontId="20" fillId="44" borderId="6" xfId="0" applyFont="1" applyFill="1" applyBorder="1" applyAlignment="1">
      <alignment horizontal="center"/>
    </xf>
    <xf numFmtId="43" fontId="22" fillId="44" borderId="6" xfId="0" applyNumberFormat="1" applyFont="1" applyFill="1" applyBorder="1" applyAlignment="1">
      <alignment vertical="center"/>
    </xf>
    <xf numFmtId="43" fontId="23" fillId="44" borderId="6" xfId="0" applyNumberFormat="1" applyFont="1" applyFill="1" applyBorder="1" applyAlignment="1">
      <alignment vertical="center"/>
    </xf>
    <xf numFmtId="176" fontId="21" fillId="36" borderId="6" xfId="0" applyNumberFormat="1" applyFont="1" applyFill="1" applyBorder="1" applyAlignment="1">
      <alignment horizontal="center"/>
    </xf>
    <xf numFmtId="0" fontId="20" fillId="36" borderId="6" xfId="0" applyFont="1" applyFill="1" applyBorder="1" applyAlignment="1">
      <alignment horizontal="center"/>
    </xf>
    <xf numFmtId="43" fontId="22" fillId="36" borderId="6" xfId="0" applyNumberFormat="1" applyFont="1" applyFill="1" applyBorder="1" applyAlignment="1">
      <alignment vertical="center"/>
    </xf>
    <xf numFmtId="43" fontId="23" fillId="36" borderId="6" xfId="0" applyNumberFormat="1" applyFont="1" applyFill="1" applyBorder="1" applyAlignment="1">
      <alignment vertical="center"/>
    </xf>
    <xf numFmtId="176" fontId="21" fillId="38" borderId="6" xfId="0" applyNumberFormat="1" applyFont="1" applyFill="1" applyBorder="1" applyAlignment="1">
      <alignment horizontal="center"/>
    </xf>
    <xf numFmtId="0" fontId="20" fillId="38" borderId="6" xfId="0" applyFont="1" applyFill="1" applyBorder="1" applyAlignment="1">
      <alignment horizontal="center"/>
    </xf>
    <xf numFmtId="43" fontId="22" fillId="38" borderId="6" xfId="0" applyNumberFormat="1" applyFont="1" applyFill="1" applyBorder="1" applyAlignment="1">
      <alignment vertical="center"/>
    </xf>
    <xf numFmtId="43" fontId="23" fillId="38" borderId="6" xfId="0" applyNumberFormat="1" applyFont="1" applyFill="1" applyBorder="1" applyAlignment="1">
      <alignment vertical="center"/>
    </xf>
    <xf numFmtId="43" fontId="18" fillId="39" borderId="13" xfId="45" applyFont="1" applyFill="1" applyBorder="1" applyAlignment="1">
      <alignment horizontal="center"/>
    </xf>
    <xf numFmtId="43" fontId="16" fillId="39" borderId="6" xfId="45" applyFont="1" applyFill="1" applyBorder="1" applyAlignment="1">
      <alignment horizontal="center"/>
    </xf>
    <xf numFmtId="43" fontId="16" fillId="39" borderId="22" xfId="45" applyFont="1" applyFill="1" applyBorder="1" applyAlignment="1">
      <alignment horizontal="center"/>
    </xf>
    <xf numFmtId="0" fontId="15" fillId="39" borderId="23" xfId="0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vertical="center"/>
    </xf>
    <xf numFmtId="0" fontId="16" fillId="38" borderId="23" xfId="0" applyFont="1" applyFill="1" applyBorder="1" applyAlignment="1">
      <alignment horizontal="center"/>
    </xf>
    <xf numFmtId="0" fontId="16" fillId="39" borderId="6" xfId="0" applyFont="1" applyFill="1" applyBorder="1" applyAlignment="1">
      <alignment horizontal="center"/>
    </xf>
    <xf numFmtId="0" fontId="15" fillId="36" borderId="16" xfId="0" applyFont="1" applyFill="1" applyBorder="1" applyAlignment="1">
      <alignment wrapText="1"/>
    </xf>
    <xf numFmtId="0" fontId="16" fillId="36" borderId="28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0" fontId="15" fillId="38" borderId="20" xfId="0" applyFont="1" applyFill="1" applyBorder="1" applyAlignment="1">
      <alignment/>
    </xf>
    <xf numFmtId="0" fontId="16" fillId="38" borderId="20" xfId="0" applyFont="1" applyFill="1" applyBorder="1" applyAlignment="1">
      <alignment horizontal="center"/>
    </xf>
    <xf numFmtId="0" fontId="15" fillId="39" borderId="13" xfId="0" applyFont="1" applyFill="1" applyBorder="1" applyAlignment="1">
      <alignment/>
    </xf>
    <xf numFmtId="0" fontId="15" fillId="36" borderId="28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176" fontId="15" fillId="38" borderId="23" xfId="0" applyNumberFormat="1" applyFont="1" applyFill="1" applyBorder="1" applyAlignment="1">
      <alignment horizontal="center" vertical="center"/>
    </xf>
    <xf numFmtId="43" fontId="16" fillId="38" borderId="22" xfId="45" applyFont="1" applyFill="1" applyBorder="1" applyAlignment="1">
      <alignment horizontal="center"/>
    </xf>
    <xf numFmtId="4" fontId="16" fillId="38" borderId="22" xfId="0" applyNumberFormat="1" applyFont="1" applyFill="1" applyBorder="1" applyAlignment="1">
      <alignment wrapText="1"/>
    </xf>
    <xf numFmtId="0" fontId="15" fillId="36" borderId="6" xfId="0" applyFont="1" applyFill="1" applyBorder="1" applyAlignment="1">
      <alignment/>
    </xf>
    <xf numFmtId="0" fontId="15" fillId="38" borderId="22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vertical="center"/>
    </xf>
    <xf numFmtId="0" fontId="16" fillId="38" borderId="22" xfId="0" applyFont="1" applyFill="1" applyBorder="1" applyAlignment="1">
      <alignment horizontal="center"/>
    </xf>
    <xf numFmtId="0" fontId="15" fillId="39" borderId="6" xfId="0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vertical="center" wrapText="1"/>
    </xf>
    <xf numFmtId="43" fontId="18" fillId="39" borderId="6" xfId="45" applyFont="1" applyFill="1" applyBorder="1" applyAlignment="1">
      <alignment horizontal="center"/>
    </xf>
    <xf numFmtId="4" fontId="18" fillId="39" borderId="6" xfId="0" applyNumberFormat="1" applyFont="1" applyFill="1" applyBorder="1" applyAlignment="1">
      <alignment/>
    </xf>
    <xf numFmtId="0" fontId="16" fillId="39" borderId="19" xfId="0" applyFont="1" applyFill="1" applyBorder="1" applyAlignment="1">
      <alignment vertical="center"/>
    </xf>
    <xf numFmtId="176" fontId="15" fillId="40" borderId="20" xfId="0" applyNumberFormat="1" applyFont="1" applyFill="1" applyBorder="1" applyAlignment="1">
      <alignment horizontal="center"/>
    </xf>
    <xf numFmtId="0" fontId="16" fillId="40" borderId="20" xfId="0" applyFont="1" applyFill="1" applyBorder="1" applyAlignment="1">
      <alignment horizontal="center"/>
    </xf>
    <xf numFmtId="43" fontId="12" fillId="40" borderId="23" xfId="0" applyNumberFormat="1" applyFont="1" applyFill="1" applyBorder="1" applyAlignment="1">
      <alignment vertical="center"/>
    </xf>
    <xf numFmtId="0" fontId="16" fillId="39" borderId="19" xfId="0" applyFont="1" applyFill="1" applyBorder="1" applyAlignment="1">
      <alignment wrapText="1"/>
    </xf>
    <xf numFmtId="4" fontId="18" fillId="39" borderId="6" xfId="0" applyNumberFormat="1" applyFont="1" applyFill="1" applyBorder="1" applyAlignment="1">
      <alignment/>
    </xf>
    <xf numFmtId="0" fontId="0" fillId="36" borderId="23" xfId="0" applyFont="1" applyFill="1" applyBorder="1" applyAlignment="1">
      <alignment horizontal="center"/>
    </xf>
    <xf numFmtId="0" fontId="20" fillId="43" borderId="24" xfId="0" applyFont="1" applyFill="1" applyBorder="1" applyAlignment="1">
      <alignment horizontal="center"/>
    </xf>
    <xf numFmtId="0" fontId="80" fillId="0" borderId="6" xfId="0" applyFont="1" applyFill="1" applyBorder="1" applyAlignment="1">
      <alignment horizontal="left"/>
    </xf>
    <xf numFmtId="0" fontId="15" fillId="36" borderId="31" xfId="0" applyFont="1" applyFill="1" applyBorder="1" applyAlignment="1">
      <alignment horizontal="left"/>
    </xf>
    <xf numFmtId="0" fontId="15" fillId="43" borderId="32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16" fillId="39" borderId="16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22" xfId="0" applyFont="1" applyFill="1" applyBorder="1" applyAlignment="1">
      <alignment/>
    </xf>
    <xf numFmtId="176" fontId="27" fillId="43" borderId="6" xfId="0" applyNumberFormat="1" applyFont="1" applyFill="1" applyBorder="1" applyAlignment="1">
      <alignment horizontal="center"/>
    </xf>
    <xf numFmtId="0" fontId="27" fillId="43" borderId="19" xfId="0" applyFont="1" applyFill="1" applyBorder="1" applyAlignment="1">
      <alignment horizontal="center" vertical="center"/>
    </xf>
    <xf numFmtId="176" fontId="15" fillId="40" borderId="16" xfId="0" applyNumberFormat="1" applyFont="1" applyFill="1" applyBorder="1" applyAlignment="1">
      <alignment horizontal="center"/>
    </xf>
    <xf numFmtId="0" fontId="16" fillId="40" borderId="28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43" fontId="12" fillId="40" borderId="28" xfId="0" applyNumberFormat="1" applyFont="1" applyFill="1" applyBorder="1" applyAlignment="1">
      <alignment vertical="center"/>
    </xf>
    <xf numFmtId="176" fontId="21" fillId="44" borderId="22" xfId="0" applyNumberFormat="1" applyFont="1" applyFill="1" applyBorder="1" applyAlignment="1">
      <alignment horizontal="center"/>
    </xf>
    <xf numFmtId="0" fontId="21" fillId="44" borderId="30" xfId="0" applyFont="1" applyFill="1" applyBorder="1" applyAlignment="1">
      <alignment horizontal="center" vertical="center"/>
    </xf>
    <xf numFmtId="0" fontId="20" fillId="44" borderId="28" xfId="0" applyFont="1" applyFill="1" applyBorder="1" applyAlignment="1">
      <alignment horizontal="center"/>
    </xf>
    <xf numFmtId="0" fontId="20" fillId="44" borderId="16" xfId="0" applyFont="1" applyFill="1" applyBorder="1" applyAlignment="1">
      <alignment horizontal="center"/>
    </xf>
    <xf numFmtId="43" fontId="22" fillId="44" borderId="28" xfId="0" applyNumberFormat="1" applyFont="1" applyFill="1" applyBorder="1" applyAlignment="1">
      <alignment vertical="center"/>
    </xf>
    <xf numFmtId="43" fontId="23" fillId="44" borderId="28" xfId="0" applyNumberFormat="1" applyFont="1" applyFill="1" applyBorder="1" applyAlignment="1">
      <alignment vertical="center"/>
    </xf>
    <xf numFmtId="0" fontId="21" fillId="44" borderId="25" xfId="0" applyFont="1" applyFill="1" applyBorder="1" applyAlignment="1">
      <alignment horizontal="center" vertical="center"/>
    </xf>
    <xf numFmtId="0" fontId="20" fillId="44" borderId="13" xfId="0" applyFont="1" applyFill="1" applyBorder="1" applyAlignment="1">
      <alignment horizontal="center"/>
    </xf>
    <xf numFmtId="0" fontId="21" fillId="44" borderId="19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/>
    </xf>
    <xf numFmtId="43" fontId="16" fillId="40" borderId="13" xfId="45" applyFont="1" applyFill="1" applyBorder="1" applyAlignment="1">
      <alignment horizontal="center"/>
    </xf>
    <xf numFmtId="3" fontId="87" fillId="40" borderId="6" xfId="0" applyNumberFormat="1" applyFont="1" applyFill="1" applyBorder="1" applyAlignment="1">
      <alignment horizontal="center"/>
    </xf>
    <xf numFmtId="0" fontId="80" fillId="40" borderId="24" xfId="0" applyFont="1" applyFill="1" applyBorder="1" applyAlignment="1">
      <alignment horizontal="center"/>
    </xf>
    <xf numFmtId="0" fontId="16" fillId="43" borderId="6" xfId="0" applyFont="1" applyFill="1" applyBorder="1" applyAlignment="1">
      <alignment horizontal="center" vertical="center"/>
    </xf>
    <xf numFmtId="43" fontId="30" fillId="40" borderId="6" xfId="0" applyNumberFormat="1" applyFont="1" applyFill="1" applyBorder="1" applyAlignment="1">
      <alignment/>
    </xf>
    <xf numFmtId="43" fontId="16" fillId="40" borderId="16" xfId="45" applyFont="1" applyFill="1" applyBorder="1" applyAlignment="1">
      <alignment horizontal="center"/>
    </xf>
    <xf numFmtId="0" fontId="15" fillId="43" borderId="19" xfId="0" applyFont="1" applyFill="1" applyBorder="1" applyAlignment="1">
      <alignment horizontal="center"/>
    </xf>
    <xf numFmtId="176" fontId="27" fillId="36" borderId="24" xfId="0" applyNumberFormat="1" applyFont="1" applyFill="1" applyBorder="1" applyAlignment="1">
      <alignment horizontal="center"/>
    </xf>
    <xf numFmtId="0" fontId="28" fillId="36" borderId="33" xfId="0" applyFont="1" applyFill="1" applyBorder="1" applyAlignment="1">
      <alignment horizontal="center"/>
    </xf>
    <xf numFmtId="43" fontId="29" fillId="36" borderId="33" xfId="0" applyNumberFormat="1" applyFont="1" applyFill="1" applyBorder="1" applyAlignment="1">
      <alignment vertical="center"/>
    </xf>
    <xf numFmtId="43" fontId="30" fillId="36" borderId="19" xfId="0" applyNumberFormat="1" applyFont="1" applyFill="1" applyBorder="1" applyAlignment="1">
      <alignment vertical="center"/>
    </xf>
    <xf numFmtId="43" fontId="22" fillId="43" borderId="23" xfId="0" applyNumberFormat="1" applyFont="1" applyFill="1" applyBorder="1" applyAlignment="1">
      <alignment vertical="center"/>
    </xf>
    <xf numFmtId="43" fontId="23" fillId="43" borderId="23" xfId="0" applyNumberFormat="1" applyFont="1" applyFill="1" applyBorder="1" applyAlignment="1">
      <alignment vertical="center"/>
    </xf>
    <xf numFmtId="0" fontId="27" fillId="36" borderId="32" xfId="0" applyFont="1" applyFill="1" applyBorder="1" applyAlignment="1">
      <alignment horizontal="center" vertical="center"/>
    </xf>
    <xf numFmtId="0" fontId="28" fillId="36" borderId="28" xfId="0" applyFont="1" applyFill="1" applyBorder="1" applyAlignment="1">
      <alignment horizontal="center"/>
    </xf>
    <xf numFmtId="43" fontId="29" fillId="36" borderId="28" xfId="0" applyNumberFormat="1" applyFont="1" applyFill="1" applyBorder="1" applyAlignment="1">
      <alignment vertical="center"/>
    </xf>
    <xf numFmtId="43" fontId="30" fillId="36" borderId="28" xfId="0" applyNumberFormat="1" applyFont="1" applyFill="1" applyBorder="1" applyAlignment="1">
      <alignment vertical="center"/>
    </xf>
    <xf numFmtId="176" fontId="27" fillId="36" borderId="28" xfId="0" applyNumberFormat="1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8" fillId="0" borderId="0" xfId="49" applyFont="1" applyFill="1" applyAlignment="1">
      <alignment vertical="center"/>
    </xf>
    <xf numFmtId="0" fontId="8" fillId="37" borderId="16" xfId="49" applyNumberFormat="1" applyFont="1" applyFill="1" applyBorder="1" applyAlignment="1">
      <alignment vertical="center"/>
    </xf>
    <xf numFmtId="0" fontId="8" fillId="37" borderId="16" xfId="49" applyNumberFormat="1" applyFont="1" applyFill="1" applyBorder="1" applyAlignment="1">
      <alignment horizontal="center" vertical="center"/>
    </xf>
    <xf numFmtId="43" fontId="10" fillId="0" borderId="19" xfId="49" applyFont="1" applyFill="1" applyBorder="1" applyAlignment="1">
      <alignment horizontal="center" vertical="center"/>
    </xf>
    <xf numFmtId="0" fontId="8" fillId="38" borderId="6" xfId="0" applyFont="1" applyFill="1" applyBorder="1" applyAlignment="1">
      <alignment horizontal="center" vertical="center" wrapText="1"/>
    </xf>
    <xf numFmtId="43" fontId="8" fillId="38" borderId="6" xfId="49" applyFont="1" applyFill="1" applyBorder="1" applyAlignment="1">
      <alignment vertical="center" wrapText="1"/>
    </xf>
    <xf numFmtId="177" fontId="8" fillId="38" borderId="6" xfId="50" applyFont="1" applyFill="1" applyBorder="1" applyAlignment="1">
      <alignment horizontal="center" vertical="center" wrapText="1"/>
    </xf>
    <xf numFmtId="0" fontId="8" fillId="38" borderId="6" xfId="49" applyNumberFormat="1" applyFont="1" applyFill="1" applyBorder="1" applyAlignment="1">
      <alignment horizontal="center" vertical="center" wrapText="1"/>
    </xf>
    <xf numFmtId="43" fontId="8" fillId="38" borderId="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3" fontId="16" fillId="0" borderId="6" xfId="49" applyFont="1" applyBorder="1" applyAlignment="1">
      <alignment/>
    </xf>
    <xf numFmtId="177" fontId="8" fillId="0" borderId="6" xfId="50" applyFont="1" applyBorder="1" applyAlignment="1">
      <alignment horizontal="center" vertical="center" wrapText="1"/>
    </xf>
    <xf numFmtId="43" fontId="8" fillId="0" borderId="6" xfId="49" applyNumberFormat="1" applyFont="1" applyFill="1" applyBorder="1" applyAlignment="1">
      <alignment horizontal="center" vertical="center" wrapText="1"/>
    </xf>
    <xf numFmtId="9" fontId="8" fillId="0" borderId="6" xfId="90" applyFont="1" applyFill="1" applyBorder="1" applyAlignment="1">
      <alignment horizontal="center" vertical="center" wrapText="1"/>
    </xf>
    <xf numFmtId="43" fontId="8" fillId="0" borderId="6" xfId="49" applyFont="1" applyFill="1" applyBorder="1" applyAlignment="1">
      <alignment vertical="center"/>
    </xf>
    <xf numFmtId="43" fontId="8" fillId="0" borderId="6" xfId="0" applyNumberFormat="1" applyFont="1" applyFill="1" applyBorder="1" applyAlignment="1">
      <alignment vertical="center"/>
    </xf>
    <xf numFmtId="43" fontId="16" fillId="43" borderId="6" xfId="49" applyFont="1" applyFill="1" applyBorder="1" applyAlignment="1">
      <alignment/>
    </xf>
    <xf numFmtId="177" fontId="8" fillId="43" borderId="6" xfId="50" applyFont="1" applyFill="1" applyBorder="1" applyAlignment="1">
      <alignment horizontal="center" vertical="center" wrapText="1"/>
    </xf>
    <xf numFmtId="43" fontId="8" fillId="43" borderId="6" xfId="49" applyFont="1" applyFill="1" applyBorder="1" applyAlignment="1">
      <alignment vertical="center" wrapText="1"/>
    </xf>
    <xf numFmtId="0" fontId="8" fillId="43" borderId="6" xfId="49" applyNumberFormat="1" applyFont="1" applyFill="1" applyBorder="1" applyAlignment="1">
      <alignment horizontal="center" vertical="center" wrapText="1"/>
    </xf>
    <xf numFmtId="43" fontId="8" fillId="43" borderId="6" xfId="49" applyFont="1" applyFill="1" applyBorder="1" applyAlignment="1">
      <alignment vertical="center"/>
    </xf>
    <xf numFmtId="43" fontId="8" fillId="43" borderId="6" xfId="0" applyNumberFormat="1" applyFont="1" applyFill="1" applyBorder="1" applyAlignment="1">
      <alignment vertical="center"/>
    </xf>
    <xf numFmtId="43" fontId="16" fillId="36" borderId="23" xfId="49" applyFont="1" applyFill="1" applyBorder="1" applyAlignment="1">
      <alignment/>
    </xf>
    <xf numFmtId="177" fontId="8" fillId="36" borderId="23" xfId="50" applyFont="1" applyFill="1" applyBorder="1" applyAlignment="1">
      <alignment horizontal="center" vertical="center" wrapText="1"/>
    </xf>
    <xf numFmtId="43" fontId="8" fillId="36" borderId="23" xfId="49" applyFont="1" applyFill="1" applyBorder="1" applyAlignment="1">
      <alignment vertical="center" wrapText="1"/>
    </xf>
    <xf numFmtId="0" fontId="8" fillId="36" borderId="23" xfId="49" applyNumberFormat="1" applyFont="1" applyFill="1" applyBorder="1" applyAlignment="1">
      <alignment horizontal="center" vertical="center" wrapText="1"/>
    </xf>
    <xf numFmtId="43" fontId="8" fillId="36" borderId="23" xfId="49" applyFont="1" applyFill="1" applyBorder="1" applyAlignment="1">
      <alignment vertical="center"/>
    </xf>
    <xf numFmtId="43" fontId="8" fillId="36" borderId="23" xfId="0" applyNumberFormat="1" applyFont="1" applyFill="1" applyBorder="1" applyAlignment="1">
      <alignment vertical="center"/>
    </xf>
    <xf numFmtId="43" fontId="16" fillId="38" borderId="23" xfId="49" applyFont="1" applyFill="1" applyBorder="1" applyAlignment="1">
      <alignment/>
    </xf>
    <xf numFmtId="177" fontId="8" fillId="38" borderId="23" xfId="50" applyFont="1" applyFill="1" applyBorder="1" applyAlignment="1">
      <alignment horizontal="center" vertical="center" wrapText="1"/>
    </xf>
    <xf numFmtId="43" fontId="8" fillId="38" borderId="23" xfId="49" applyFont="1" applyFill="1" applyBorder="1" applyAlignment="1">
      <alignment vertical="center" wrapText="1"/>
    </xf>
    <xf numFmtId="0" fontId="8" fillId="38" borderId="23" xfId="49" applyNumberFormat="1" applyFont="1" applyFill="1" applyBorder="1" applyAlignment="1">
      <alignment horizontal="center" vertical="center" wrapText="1"/>
    </xf>
    <xf numFmtId="43" fontId="8" fillId="38" borderId="23" xfId="49" applyFont="1" applyFill="1" applyBorder="1" applyAlignment="1">
      <alignment vertical="center"/>
    </xf>
    <xf numFmtId="43" fontId="8" fillId="38" borderId="23" xfId="0" applyNumberFormat="1" applyFont="1" applyFill="1" applyBorder="1" applyAlignment="1">
      <alignment vertical="center"/>
    </xf>
    <xf numFmtId="43" fontId="8" fillId="0" borderId="6" xfId="49" applyFont="1" applyFill="1" applyBorder="1" applyAlignment="1">
      <alignment vertical="center" wrapText="1"/>
    </xf>
    <xf numFmtId="177" fontId="8" fillId="40" borderId="6" xfId="50" applyFont="1" applyFill="1" applyBorder="1" applyAlignment="1">
      <alignment horizontal="center" vertical="center" wrapText="1"/>
    </xf>
    <xf numFmtId="43" fontId="8" fillId="40" borderId="6" xfId="49" applyFont="1" applyFill="1" applyBorder="1" applyAlignment="1">
      <alignment vertical="center" wrapText="1"/>
    </xf>
    <xf numFmtId="43" fontId="8" fillId="40" borderId="6" xfId="49" applyNumberFormat="1" applyFont="1" applyFill="1" applyBorder="1" applyAlignment="1">
      <alignment horizontal="center" vertical="center" wrapText="1"/>
    </xf>
    <xf numFmtId="9" fontId="8" fillId="40" borderId="6" xfId="90" applyFont="1" applyFill="1" applyBorder="1" applyAlignment="1">
      <alignment horizontal="center" vertical="center" wrapText="1"/>
    </xf>
    <xf numFmtId="43" fontId="8" fillId="40" borderId="6" xfId="49" applyFont="1" applyFill="1" applyBorder="1" applyAlignment="1">
      <alignment vertical="center"/>
    </xf>
    <xf numFmtId="0" fontId="8" fillId="40" borderId="0" xfId="0" applyFont="1" applyFill="1" applyAlignment="1">
      <alignment vertical="center" wrapText="1"/>
    </xf>
    <xf numFmtId="43" fontId="8" fillId="40" borderId="6" xfId="0" applyNumberFormat="1" applyFont="1" applyFill="1" applyBorder="1" applyAlignment="1">
      <alignment vertical="center"/>
    </xf>
    <xf numFmtId="43" fontId="8" fillId="38" borderId="6" xfId="49" applyFont="1" applyFill="1" applyBorder="1" applyAlignment="1">
      <alignment vertical="center"/>
    </xf>
    <xf numFmtId="43" fontId="8" fillId="38" borderId="6" xfId="0" applyNumberFormat="1" applyFont="1" applyFill="1" applyBorder="1" applyAlignment="1">
      <alignment vertical="center"/>
    </xf>
    <xf numFmtId="43" fontId="16" fillId="39" borderId="13" xfId="49" applyFont="1" applyFill="1" applyBorder="1" applyAlignment="1">
      <alignment horizontal="center"/>
    </xf>
    <xf numFmtId="43" fontId="8" fillId="0" borderId="6" xfId="49" applyFont="1" applyFill="1" applyBorder="1" applyAlignment="1">
      <alignment wrapText="1"/>
    </xf>
    <xf numFmtId="43" fontId="8" fillId="0" borderId="6" xfId="49" applyNumberFormat="1" applyFont="1" applyFill="1" applyBorder="1" applyAlignment="1">
      <alignment horizontal="center" wrapText="1"/>
    </xf>
    <xf numFmtId="9" fontId="8" fillId="0" borderId="6" xfId="90" applyFont="1" applyFill="1" applyBorder="1" applyAlignment="1">
      <alignment horizontal="center" wrapText="1"/>
    </xf>
    <xf numFmtId="43" fontId="8" fillId="0" borderId="6" xfId="49" applyFont="1" applyFill="1" applyBorder="1" applyAlignment="1">
      <alignment/>
    </xf>
    <xf numFmtId="43" fontId="8" fillId="0" borderId="6" xfId="0" applyNumberFormat="1" applyFont="1" applyFill="1" applyBorder="1" applyAlignment="1">
      <alignment/>
    </xf>
    <xf numFmtId="43" fontId="8" fillId="38" borderId="6" xfId="49" applyNumberFormat="1" applyFont="1" applyFill="1" applyBorder="1" applyAlignment="1">
      <alignment horizontal="center" wrapText="1"/>
    </xf>
    <xf numFmtId="9" fontId="8" fillId="38" borderId="6" xfId="90" applyFont="1" applyFill="1" applyBorder="1" applyAlignment="1">
      <alignment horizontal="center" wrapText="1"/>
    </xf>
    <xf numFmtId="43" fontId="8" fillId="38" borderId="6" xfId="49" applyFont="1" applyFill="1" applyBorder="1" applyAlignment="1">
      <alignment/>
    </xf>
    <xf numFmtId="43" fontId="8" fillId="38" borderId="6" xfId="0" applyNumberFormat="1" applyFont="1" applyFill="1" applyBorder="1" applyAlignment="1">
      <alignment/>
    </xf>
    <xf numFmtId="177" fontId="8" fillId="0" borderId="6" xfId="50" applyFont="1" applyBorder="1" applyAlignment="1">
      <alignment horizontal="center" wrapText="1"/>
    </xf>
    <xf numFmtId="43" fontId="16" fillId="40" borderId="13" xfId="49" applyFont="1" applyFill="1" applyBorder="1" applyAlignment="1">
      <alignment horizontal="center"/>
    </xf>
    <xf numFmtId="43" fontId="16" fillId="38" borderId="13" xfId="49" applyFont="1" applyFill="1" applyBorder="1" applyAlignment="1">
      <alignment horizontal="center"/>
    </xf>
    <xf numFmtId="43" fontId="8" fillId="38" borderId="6" xfId="49" applyNumberFormat="1" applyFont="1" applyFill="1" applyBorder="1" applyAlignment="1">
      <alignment horizontal="center" vertical="center" wrapText="1"/>
    </xf>
    <xf numFmtId="9" fontId="8" fillId="38" borderId="6" xfId="90" applyFont="1" applyFill="1" applyBorder="1" applyAlignment="1">
      <alignment horizontal="center" vertical="center" wrapText="1"/>
    </xf>
    <xf numFmtId="177" fontId="22" fillId="44" borderId="6" xfId="50" applyFont="1" applyFill="1" applyBorder="1" applyAlignment="1">
      <alignment horizontal="center" vertical="center" wrapText="1"/>
    </xf>
    <xf numFmtId="43" fontId="22" fillId="44" borderId="6" xfId="49" applyFont="1" applyFill="1" applyBorder="1" applyAlignment="1">
      <alignment vertical="center" wrapText="1"/>
    </xf>
    <xf numFmtId="43" fontId="22" fillId="44" borderId="6" xfId="49" applyNumberFormat="1" applyFont="1" applyFill="1" applyBorder="1" applyAlignment="1">
      <alignment horizontal="center" vertical="center" wrapText="1"/>
    </xf>
    <xf numFmtId="9" fontId="22" fillId="44" borderId="6" xfId="90" applyFont="1" applyFill="1" applyBorder="1" applyAlignment="1">
      <alignment horizontal="center" vertical="center" wrapText="1"/>
    </xf>
    <xf numFmtId="43" fontId="22" fillId="44" borderId="6" xfId="49" applyFont="1" applyFill="1" applyBorder="1" applyAlignment="1">
      <alignment vertical="center"/>
    </xf>
    <xf numFmtId="43" fontId="8" fillId="39" borderId="6" xfId="49" applyFont="1" applyFill="1" applyBorder="1" applyAlignment="1">
      <alignment vertical="center"/>
    </xf>
    <xf numFmtId="43" fontId="16" fillId="0" borderId="13" xfId="49" applyFont="1" applyFill="1" applyBorder="1" applyAlignment="1">
      <alignment horizontal="center"/>
    </xf>
    <xf numFmtId="43" fontId="16" fillId="39" borderId="6" xfId="49" applyFont="1" applyFill="1" applyBorder="1" applyAlignment="1">
      <alignment horizontal="center"/>
    </xf>
    <xf numFmtId="43" fontId="16" fillId="39" borderId="22" xfId="49" applyFont="1" applyFill="1" applyBorder="1" applyAlignment="1">
      <alignment horizontal="center"/>
    </xf>
    <xf numFmtId="177" fontId="8" fillId="0" borderId="22" xfId="50" applyFont="1" applyBorder="1" applyAlignment="1">
      <alignment horizontal="center" vertical="center" wrapText="1"/>
    </xf>
    <xf numFmtId="43" fontId="8" fillId="0" borderId="22" xfId="49" applyFont="1" applyFill="1" applyBorder="1" applyAlignment="1">
      <alignment vertical="center" wrapText="1"/>
    </xf>
    <xf numFmtId="177" fontId="8" fillId="36" borderId="6" xfId="50" applyFont="1" applyFill="1" applyBorder="1" applyAlignment="1">
      <alignment horizontal="center" vertical="center" wrapText="1"/>
    </xf>
    <xf numFmtId="43" fontId="8" fillId="36" borderId="6" xfId="49" applyFont="1" applyFill="1" applyBorder="1" applyAlignment="1">
      <alignment vertical="center" wrapText="1"/>
    </xf>
    <xf numFmtId="43" fontId="8" fillId="36" borderId="6" xfId="49" applyNumberFormat="1" applyFont="1" applyFill="1" applyBorder="1" applyAlignment="1">
      <alignment horizontal="center" vertical="center" wrapText="1"/>
    </xf>
    <xf numFmtId="9" fontId="8" fillId="36" borderId="6" xfId="90" applyFont="1" applyFill="1" applyBorder="1" applyAlignment="1">
      <alignment horizontal="center" vertical="center" wrapText="1"/>
    </xf>
    <xf numFmtId="43" fontId="8" fillId="36" borderId="6" xfId="49" applyFont="1" applyFill="1" applyBorder="1" applyAlignment="1">
      <alignment vertical="center"/>
    </xf>
    <xf numFmtId="43" fontId="8" fillId="36" borderId="6" xfId="0" applyNumberFormat="1" applyFont="1" applyFill="1" applyBorder="1" applyAlignment="1">
      <alignment vertical="center"/>
    </xf>
    <xf numFmtId="43" fontId="8" fillId="38" borderId="6" xfId="49" applyFont="1" applyFill="1" applyBorder="1" applyAlignment="1">
      <alignment wrapText="1"/>
    </xf>
    <xf numFmtId="43" fontId="8" fillId="39" borderId="6" xfId="49" applyFont="1" applyFill="1" applyBorder="1" applyAlignment="1">
      <alignment/>
    </xf>
    <xf numFmtId="177" fontId="8" fillId="39" borderId="6" xfId="50" applyFont="1" applyFill="1" applyBorder="1" applyAlignment="1">
      <alignment horizontal="center" vertical="center" wrapText="1"/>
    </xf>
    <xf numFmtId="177" fontId="8" fillId="36" borderId="28" xfId="50" applyFont="1" applyFill="1" applyBorder="1" applyAlignment="1">
      <alignment horizontal="center" vertical="center" wrapText="1"/>
    </xf>
    <xf numFmtId="43" fontId="8" fillId="36" borderId="28" xfId="49" applyFont="1" applyFill="1" applyBorder="1" applyAlignment="1">
      <alignment vertical="center" wrapText="1"/>
    </xf>
    <xf numFmtId="43" fontId="8" fillId="36" borderId="28" xfId="49" applyNumberFormat="1" applyFont="1" applyFill="1" applyBorder="1" applyAlignment="1">
      <alignment horizontal="center" vertical="center" wrapText="1"/>
    </xf>
    <xf numFmtId="9" fontId="8" fillId="36" borderId="28" xfId="90" applyFont="1" applyFill="1" applyBorder="1" applyAlignment="1">
      <alignment horizontal="center" vertical="center" wrapText="1"/>
    </xf>
    <xf numFmtId="43" fontId="8" fillId="36" borderId="28" xfId="49" applyFont="1" applyFill="1" applyBorder="1" applyAlignment="1">
      <alignment vertical="center"/>
    </xf>
    <xf numFmtId="43" fontId="8" fillId="36" borderId="28" xfId="0" applyNumberFormat="1" applyFont="1" applyFill="1" applyBorder="1" applyAlignment="1">
      <alignment vertical="center"/>
    </xf>
    <xf numFmtId="43" fontId="8" fillId="38" borderId="23" xfId="49" applyNumberFormat="1" applyFont="1" applyFill="1" applyBorder="1" applyAlignment="1">
      <alignment horizontal="center" vertical="center" wrapText="1"/>
    </xf>
    <xf numFmtId="9" fontId="8" fillId="38" borderId="23" xfId="90" applyFont="1" applyFill="1" applyBorder="1" applyAlignment="1">
      <alignment horizontal="center" vertical="center" wrapText="1"/>
    </xf>
    <xf numFmtId="43" fontId="8" fillId="39" borderId="6" xfId="49" applyFont="1" applyFill="1" applyBorder="1" applyAlignment="1">
      <alignment vertical="center" wrapText="1"/>
    </xf>
    <xf numFmtId="43" fontId="8" fillId="39" borderId="6" xfId="49" applyNumberFormat="1" applyFont="1" applyFill="1" applyBorder="1" applyAlignment="1">
      <alignment horizontal="center" vertical="center" wrapText="1"/>
    </xf>
    <xf numFmtId="9" fontId="8" fillId="39" borderId="6" xfId="90" applyFont="1" applyFill="1" applyBorder="1" applyAlignment="1">
      <alignment horizontal="center" vertical="center" wrapText="1"/>
    </xf>
    <xf numFmtId="43" fontId="8" fillId="39" borderId="6" xfId="0" applyNumberFormat="1" applyFont="1" applyFill="1" applyBorder="1" applyAlignment="1">
      <alignment vertical="center"/>
    </xf>
    <xf numFmtId="177" fontId="8" fillId="40" borderId="28" xfId="50" applyFont="1" applyFill="1" applyBorder="1" applyAlignment="1">
      <alignment horizontal="center" vertical="center" wrapText="1"/>
    </xf>
    <xf numFmtId="43" fontId="8" fillId="40" borderId="28" xfId="49" applyFont="1" applyFill="1" applyBorder="1" applyAlignment="1">
      <alignment vertical="center" wrapText="1"/>
    </xf>
    <xf numFmtId="43" fontId="8" fillId="40" borderId="28" xfId="49" applyNumberFormat="1" applyFont="1" applyFill="1" applyBorder="1" applyAlignment="1">
      <alignment horizontal="center" vertical="center" wrapText="1"/>
    </xf>
    <xf numFmtId="9" fontId="8" fillId="40" borderId="28" xfId="90" applyFont="1" applyFill="1" applyBorder="1" applyAlignment="1">
      <alignment horizontal="center" vertical="center" wrapText="1"/>
    </xf>
    <xf numFmtId="43" fontId="8" fillId="40" borderId="28" xfId="49" applyFont="1" applyFill="1" applyBorder="1" applyAlignment="1">
      <alignment vertical="center"/>
    </xf>
    <xf numFmtId="43" fontId="8" fillId="40" borderId="28" xfId="0" applyNumberFormat="1" applyFont="1" applyFill="1" applyBorder="1" applyAlignment="1">
      <alignment vertical="center"/>
    </xf>
    <xf numFmtId="177" fontId="29" fillId="43" borderId="6" xfId="50" applyFont="1" applyFill="1" applyBorder="1" applyAlignment="1">
      <alignment horizontal="center" vertical="center" wrapText="1"/>
    </xf>
    <xf numFmtId="43" fontId="29" fillId="43" borderId="6" xfId="49" applyFont="1" applyFill="1" applyBorder="1" applyAlignment="1">
      <alignment vertical="center" wrapText="1"/>
    </xf>
    <xf numFmtId="43" fontId="29" fillId="43" borderId="6" xfId="49" applyNumberFormat="1" applyFont="1" applyFill="1" applyBorder="1" applyAlignment="1">
      <alignment horizontal="center" vertical="center" wrapText="1"/>
    </xf>
    <xf numFmtId="9" fontId="29" fillId="43" borderId="6" xfId="90" applyFont="1" applyFill="1" applyBorder="1" applyAlignment="1">
      <alignment horizontal="center" vertical="center" wrapText="1"/>
    </xf>
    <xf numFmtId="43" fontId="29" fillId="43" borderId="6" xfId="49" applyFont="1" applyFill="1" applyBorder="1" applyAlignment="1">
      <alignment vertical="center"/>
    </xf>
    <xf numFmtId="43" fontId="16" fillId="36" borderId="22" xfId="49" applyFont="1" applyFill="1" applyBorder="1" applyAlignment="1">
      <alignment horizontal="center"/>
    </xf>
    <xf numFmtId="43" fontId="16" fillId="36" borderId="22" xfId="49" applyFont="1" applyFill="1" applyBorder="1" applyAlignment="1">
      <alignment/>
    </xf>
    <xf numFmtId="43" fontId="8" fillId="36" borderId="22" xfId="49" applyFont="1" applyFill="1" applyBorder="1" applyAlignment="1">
      <alignment vertical="center"/>
    </xf>
    <xf numFmtId="43" fontId="8" fillId="36" borderId="22" xfId="49" applyFont="1" applyFill="1" applyBorder="1" applyAlignment="1">
      <alignment vertical="center" wrapText="1"/>
    </xf>
    <xf numFmtId="43" fontId="8" fillId="36" borderId="22" xfId="49" applyNumberFormat="1" applyFont="1" applyFill="1" applyBorder="1" applyAlignment="1">
      <alignment horizontal="center" vertical="center" wrapText="1"/>
    </xf>
    <xf numFmtId="9" fontId="8" fillId="36" borderId="22" xfId="90" applyFont="1" applyFill="1" applyBorder="1" applyAlignment="1">
      <alignment horizontal="center" vertical="center" wrapText="1"/>
    </xf>
    <xf numFmtId="43" fontId="8" fillId="36" borderId="22" xfId="0" applyNumberFormat="1" applyFont="1" applyFill="1" applyBorder="1" applyAlignment="1">
      <alignment vertical="center"/>
    </xf>
    <xf numFmtId="43" fontId="8" fillId="39" borderId="22" xfId="49" applyFont="1" applyFill="1" applyBorder="1" applyAlignment="1">
      <alignment vertical="center"/>
    </xf>
    <xf numFmtId="0" fontId="8" fillId="40" borderId="6" xfId="49" applyNumberFormat="1" applyFont="1" applyFill="1" applyBorder="1" applyAlignment="1">
      <alignment horizontal="center" vertical="center" wrapText="1"/>
    </xf>
    <xf numFmtId="0" fontId="8" fillId="36" borderId="28" xfId="49" applyNumberFormat="1" applyFont="1" applyFill="1" applyBorder="1" applyAlignment="1">
      <alignment horizontal="center" vertical="center" wrapText="1"/>
    </xf>
    <xf numFmtId="43" fontId="16" fillId="38" borderId="22" xfId="49" applyFont="1" applyFill="1" applyBorder="1" applyAlignment="1">
      <alignment/>
    </xf>
    <xf numFmtId="177" fontId="8" fillId="38" borderId="22" xfId="50" applyFont="1" applyFill="1" applyBorder="1" applyAlignment="1">
      <alignment horizontal="center" vertical="center" wrapText="1"/>
    </xf>
    <xf numFmtId="43" fontId="8" fillId="38" borderId="22" xfId="49" applyFont="1" applyFill="1" applyBorder="1" applyAlignment="1">
      <alignment vertical="center" wrapText="1"/>
    </xf>
    <xf numFmtId="0" fontId="8" fillId="38" borderId="22" xfId="49" applyNumberFormat="1" applyFont="1" applyFill="1" applyBorder="1" applyAlignment="1">
      <alignment horizontal="center" vertical="center" wrapText="1"/>
    </xf>
    <xf numFmtId="43" fontId="8" fillId="38" borderId="22" xfId="49" applyFont="1" applyFill="1" applyBorder="1" applyAlignment="1">
      <alignment vertical="center"/>
    </xf>
    <xf numFmtId="43" fontId="8" fillId="38" borderId="22" xfId="0" applyNumberFormat="1" applyFont="1" applyFill="1" applyBorder="1" applyAlignment="1">
      <alignment vertical="center"/>
    </xf>
    <xf numFmtId="43" fontId="8" fillId="0" borderId="33" xfId="49" applyFont="1" applyFill="1" applyBorder="1" applyAlignment="1">
      <alignment/>
    </xf>
    <xf numFmtId="177" fontId="8" fillId="40" borderId="23" xfId="50" applyFont="1" applyFill="1" applyBorder="1" applyAlignment="1">
      <alignment horizontal="center" vertical="center" wrapText="1"/>
    </xf>
    <xf numFmtId="43" fontId="8" fillId="40" borderId="23" xfId="49" applyFont="1" applyFill="1" applyBorder="1" applyAlignment="1">
      <alignment vertical="center" wrapText="1"/>
    </xf>
    <xf numFmtId="43" fontId="8" fillId="40" borderId="23" xfId="49" applyNumberFormat="1" applyFont="1" applyFill="1" applyBorder="1" applyAlignment="1">
      <alignment horizontal="center" vertical="center" wrapText="1"/>
    </xf>
    <xf numFmtId="9" fontId="8" fillId="40" borderId="23" xfId="90" applyFont="1" applyFill="1" applyBorder="1" applyAlignment="1">
      <alignment horizontal="center" vertical="center" wrapText="1"/>
    </xf>
    <xf numFmtId="43" fontId="8" fillId="40" borderId="23" xfId="49" applyFont="1" applyFill="1" applyBorder="1" applyAlignment="1">
      <alignment vertical="center"/>
    </xf>
    <xf numFmtId="43" fontId="8" fillId="40" borderId="23" xfId="0" applyNumberFormat="1" applyFont="1" applyFill="1" applyBorder="1" applyAlignment="1">
      <alignment vertical="center"/>
    </xf>
    <xf numFmtId="177" fontId="22" fillId="44" borderId="28" xfId="50" applyFont="1" applyFill="1" applyBorder="1" applyAlignment="1">
      <alignment horizontal="center" vertical="center" wrapText="1"/>
    </xf>
    <xf numFmtId="43" fontId="22" fillId="44" borderId="28" xfId="49" applyFont="1" applyFill="1" applyBorder="1" applyAlignment="1">
      <alignment vertical="center" wrapText="1"/>
    </xf>
    <xf numFmtId="43" fontId="22" fillId="44" borderId="28" xfId="49" applyNumberFormat="1" applyFont="1" applyFill="1" applyBorder="1" applyAlignment="1">
      <alignment horizontal="center" vertical="center" wrapText="1"/>
    </xf>
    <xf numFmtId="9" fontId="22" fillId="44" borderId="28" xfId="90" applyFont="1" applyFill="1" applyBorder="1" applyAlignment="1">
      <alignment horizontal="center" vertical="center" wrapText="1"/>
    </xf>
    <xf numFmtId="43" fontId="22" fillId="44" borderId="28" xfId="49" applyFont="1" applyFill="1" applyBorder="1" applyAlignment="1">
      <alignment vertical="center"/>
    </xf>
    <xf numFmtId="0" fontId="8" fillId="36" borderId="6" xfId="49" applyNumberFormat="1" applyFont="1" applyFill="1" applyBorder="1" applyAlignment="1">
      <alignment horizontal="center" vertical="center" wrapText="1"/>
    </xf>
    <xf numFmtId="177" fontId="22" fillId="38" borderId="6" xfId="50" applyFont="1" applyFill="1" applyBorder="1" applyAlignment="1">
      <alignment horizontal="center" vertical="center" wrapText="1"/>
    </xf>
    <xf numFmtId="43" fontId="22" fillId="38" borderId="6" xfId="49" applyFont="1" applyFill="1" applyBorder="1" applyAlignment="1">
      <alignment vertical="center" wrapText="1"/>
    </xf>
    <xf numFmtId="43" fontId="22" fillId="38" borderId="6" xfId="49" applyNumberFormat="1" applyFont="1" applyFill="1" applyBorder="1" applyAlignment="1">
      <alignment horizontal="center" vertical="center" wrapText="1"/>
    </xf>
    <xf numFmtId="9" fontId="22" fillId="38" borderId="6" xfId="90" applyFont="1" applyFill="1" applyBorder="1" applyAlignment="1">
      <alignment horizontal="center" vertical="center" wrapText="1"/>
    </xf>
    <xf numFmtId="43" fontId="22" fillId="38" borderId="6" xfId="49" applyFont="1" applyFill="1" applyBorder="1" applyAlignment="1">
      <alignment vertical="center"/>
    </xf>
    <xf numFmtId="43" fontId="18" fillId="39" borderId="13" xfId="49" applyFont="1" applyFill="1" applyBorder="1" applyAlignment="1">
      <alignment horizontal="center"/>
    </xf>
    <xf numFmtId="177" fontId="22" fillId="40" borderId="6" xfId="50" applyFont="1" applyFill="1" applyBorder="1" applyAlignment="1">
      <alignment horizontal="center" vertical="center" wrapText="1"/>
    </xf>
    <xf numFmtId="43" fontId="22" fillId="40" borderId="6" xfId="49" applyFont="1" applyFill="1" applyBorder="1" applyAlignment="1">
      <alignment vertical="center" wrapText="1"/>
    </xf>
    <xf numFmtId="43" fontId="22" fillId="40" borderId="6" xfId="49" applyNumberFormat="1" applyFont="1" applyFill="1" applyBorder="1" applyAlignment="1">
      <alignment horizontal="center" vertical="center" wrapText="1"/>
    </xf>
    <xf numFmtId="9" fontId="22" fillId="40" borderId="6" xfId="90" applyFont="1" applyFill="1" applyBorder="1" applyAlignment="1">
      <alignment horizontal="center" vertical="center" wrapText="1"/>
    </xf>
    <xf numFmtId="43" fontId="22" fillId="40" borderId="6" xfId="49" applyFont="1" applyFill="1" applyBorder="1" applyAlignment="1">
      <alignment vertical="center"/>
    </xf>
    <xf numFmtId="177" fontId="31" fillId="39" borderId="6" xfId="50" applyFont="1" applyFill="1" applyBorder="1" applyAlignment="1">
      <alignment horizontal="center" vertical="center" wrapText="1"/>
    </xf>
    <xf numFmtId="177" fontId="32" fillId="38" borderId="6" xfId="50" applyFont="1" applyFill="1" applyBorder="1" applyAlignment="1">
      <alignment horizontal="center" vertical="center" wrapText="1"/>
    </xf>
    <xf numFmtId="177" fontId="4" fillId="39" borderId="6" xfId="50" applyFont="1" applyFill="1" applyBorder="1" applyAlignment="1">
      <alignment horizontal="center" vertical="center" wrapText="1"/>
    </xf>
    <xf numFmtId="177" fontId="22" fillId="39" borderId="6" xfId="50" applyFont="1" applyFill="1" applyBorder="1" applyAlignment="1">
      <alignment horizontal="center" vertical="center" wrapText="1"/>
    </xf>
    <xf numFmtId="43" fontId="22" fillId="39" borderId="6" xfId="49" applyFont="1" applyFill="1" applyBorder="1" applyAlignment="1">
      <alignment vertical="center" wrapText="1"/>
    </xf>
    <xf numFmtId="43" fontId="22" fillId="39" borderId="6" xfId="49" applyNumberFormat="1" applyFont="1" applyFill="1" applyBorder="1" applyAlignment="1">
      <alignment horizontal="center" vertical="center" wrapText="1"/>
    </xf>
    <xf numFmtId="9" fontId="22" fillId="39" borderId="6" xfId="90" applyFont="1" applyFill="1" applyBorder="1" applyAlignment="1">
      <alignment horizontal="center" vertical="center" wrapText="1"/>
    </xf>
    <xf numFmtId="43" fontId="22" fillId="39" borderId="6" xfId="49" applyFont="1" applyFill="1" applyBorder="1" applyAlignment="1">
      <alignment vertical="center"/>
    </xf>
    <xf numFmtId="43" fontId="16" fillId="39" borderId="28" xfId="49" applyFont="1" applyFill="1" applyBorder="1" applyAlignment="1">
      <alignment horizontal="center"/>
    </xf>
    <xf numFmtId="177" fontId="29" fillId="43" borderId="23" xfId="50" applyFont="1" applyFill="1" applyBorder="1" applyAlignment="1">
      <alignment horizontal="center" vertical="center" wrapText="1"/>
    </xf>
    <xf numFmtId="43" fontId="29" fillId="43" borderId="23" xfId="49" applyFont="1" applyFill="1" applyBorder="1" applyAlignment="1">
      <alignment vertical="center" wrapText="1"/>
    </xf>
    <xf numFmtId="43" fontId="29" fillId="43" borderId="23" xfId="49" applyNumberFormat="1" applyFont="1" applyFill="1" applyBorder="1" applyAlignment="1">
      <alignment horizontal="center" vertical="center" wrapText="1"/>
    </xf>
    <xf numFmtId="9" fontId="29" fillId="43" borderId="23" xfId="90" applyFont="1" applyFill="1" applyBorder="1" applyAlignment="1">
      <alignment horizontal="center" vertical="center" wrapText="1"/>
    </xf>
    <xf numFmtId="43" fontId="29" fillId="43" borderId="23" xfId="49" applyFont="1" applyFill="1" applyBorder="1" applyAlignment="1">
      <alignment vertical="center"/>
    </xf>
    <xf numFmtId="43" fontId="16" fillId="39" borderId="13" xfId="49" applyFont="1" applyFill="1" applyBorder="1" applyAlignment="1">
      <alignment horizontal="center" vertical="center"/>
    </xf>
    <xf numFmtId="43" fontId="8" fillId="0" borderId="6" xfId="49" applyFont="1" applyBorder="1" applyAlignment="1">
      <alignment vertical="center"/>
    </xf>
    <xf numFmtId="177" fontId="22" fillId="43" borderId="6" xfId="50" applyFont="1" applyFill="1" applyBorder="1" applyAlignment="1">
      <alignment horizontal="center" vertical="center" wrapText="1"/>
    </xf>
    <xf numFmtId="43" fontId="22" fillId="43" borderId="6" xfId="49" applyFont="1" applyFill="1" applyBorder="1" applyAlignment="1">
      <alignment vertical="center" wrapText="1"/>
    </xf>
    <xf numFmtId="43" fontId="22" fillId="43" borderId="6" xfId="49" applyNumberFormat="1" applyFont="1" applyFill="1" applyBorder="1" applyAlignment="1">
      <alignment horizontal="center" vertical="center" wrapText="1"/>
    </xf>
    <xf numFmtId="9" fontId="22" fillId="43" borderId="6" xfId="90" applyFont="1" applyFill="1" applyBorder="1" applyAlignment="1">
      <alignment horizontal="center" vertical="center" wrapText="1"/>
    </xf>
    <xf numFmtId="43" fontId="22" fillId="43" borderId="6" xfId="49" applyFont="1" applyFill="1" applyBorder="1" applyAlignment="1">
      <alignment vertical="center"/>
    </xf>
    <xf numFmtId="177" fontId="22" fillId="43" borderId="28" xfId="50" applyFont="1" applyFill="1" applyBorder="1" applyAlignment="1">
      <alignment horizontal="center" vertical="center" wrapText="1"/>
    </xf>
    <xf numFmtId="43" fontId="22" fillId="43" borderId="28" xfId="49" applyFont="1" applyFill="1" applyBorder="1" applyAlignment="1">
      <alignment vertical="center" wrapText="1"/>
    </xf>
    <xf numFmtId="43" fontId="22" fillId="43" borderId="28" xfId="49" applyNumberFormat="1" applyFont="1" applyFill="1" applyBorder="1" applyAlignment="1">
      <alignment horizontal="center" vertical="center" wrapText="1"/>
    </xf>
    <xf numFmtId="9" fontId="22" fillId="43" borderId="28" xfId="90" applyFont="1" applyFill="1" applyBorder="1" applyAlignment="1">
      <alignment horizontal="center" vertical="center" wrapText="1"/>
    </xf>
    <xf numFmtId="43" fontId="22" fillId="43" borderId="28" xfId="49" applyFont="1" applyFill="1" applyBorder="1" applyAlignment="1">
      <alignment vertical="center"/>
    </xf>
    <xf numFmtId="43" fontId="16" fillId="40" borderId="6" xfId="49" applyFont="1" applyFill="1" applyBorder="1" applyAlignment="1">
      <alignment/>
    </xf>
    <xf numFmtId="177" fontId="22" fillId="36" borderId="6" xfId="50" applyFont="1" applyFill="1" applyBorder="1" applyAlignment="1">
      <alignment horizontal="center" vertical="center" wrapText="1"/>
    </xf>
    <xf numFmtId="43" fontId="22" fillId="36" borderId="6" xfId="49" applyFont="1" applyFill="1" applyBorder="1" applyAlignment="1">
      <alignment vertical="center" wrapText="1"/>
    </xf>
    <xf numFmtId="43" fontId="22" fillId="36" borderId="6" xfId="49" applyNumberFormat="1" applyFont="1" applyFill="1" applyBorder="1" applyAlignment="1">
      <alignment horizontal="center" vertical="center" wrapText="1"/>
    </xf>
    <xf numFmtId="9" fontId="22" fillId="36" borderId="6" xfId="90" applyFont="1" applyFill="1" applyBorder="1" applyAlignment="1">
      <alignment horizontal="center" vertical="center" wrapText="1"/>
    </xf>
    <xf numFmtId="43" fontId="22" fillId="36" borderId="6" xfId="49" applyFont="1" applyFill="1" applyBorder="1" applyAlignment="1">
      <alignment vertical="center"/>
    </xf>
    <xf numFmtId="177" fontId="4" fillId="40" borderId="6" xfId="50" applyFont="1" applyFill="1" applyBorder="1" applyAlignment="1">
      <alignment horizontal="center" vertical="center" wrapText="1"/>
    </xf>
    <xf numFmtId="43" fontId="8" fillId="40" borderId="6" xfId="49" applyFont="1" applyFill="1" applyBorder="1" applyAlignment="1">
      <alignment wrapText="1"/>
    </xf>
    <xf numFmtId="43" fontId="8" fillId="40" borderId="6" xfId="49" applyNumberFormat="1" applyFont="1" applyFill="1" applyBorder="1" applyAlignment="1">
      <alignment horizontal="center" wrapText="1"/>
    </xf>
    <xf numFmtId="9" fontId="8" fillId="40" borderId="6" xfId="90" applyFont="1" applyFill="1" applyBorder="1" applyAlignment="1">
      <alignment horizontal="center" wrapText="1"/>
    </xf>
    <xf numFmtId="43" fontId="8" fillId="40" borderId="6" xfId="49" applyFont="1" applyFill="1" applyBorder="1" applyAlignment="1">
      <alignment/>
    </xf>
    <xf numFmtId="43" fontId="8" fillId="40" borderId="6" xfId="0" applyNumberFormat="1" applyFont="1" applyFill="1" applyBorder="1" applyAlignment="1">
      <alignment/>
    </xf>
    <xf numFmtId="177" fontId="22" fillId="43" borderId="23" xfId="50" applyFont="1" applyFill="1" applyBorder="1" applyAlignment="1">
      <alignment horizontal="center" vertical="center" wrapText="1"/>
    </xf>
    <xf numFmtId="43" fontId="22" fillId="43" borderId="23" xfId="49" applyFont="1" applyFill="1" applyBorder="1" applyAlignment="1">
      <alignment vertical="center" wrapText="1"/>
    </xf>
    <xf numFmtId="43" fontId="22" fillId="43" borderId="23" xfId="49" applyNumberFormat="1" applyFont="1" applyFill="1" applyBorder="1" applyAlignment="1">
      <alignment horizontal="center" vertical="center" wrapText="1"/>
    </xf>
    <xf numFmtId="9" fontId="22" fillId="43" borderId="23" xfId="90" applyFont="1" applyFill="1" applyBorder="1" applyAlignment="1">
      <alignment horizontal="center" vertical="center" wrapText="1"/>
    </xf>
    <xf numFmtId="43" fontId="22" fillId="43" borderId="23" xfId="49" applyFont="1" applyFill="1" applyBorder="1" applyAlignment="1">
      <alignment vertical="center"/>
    </xf>
    <xf numFmtId="177" fontId="29" fillId="36" borderId="28" xfId="50" applyFont="1" applyFill="1" applyBorder="1" applyAlignment="1">
      <alignment horizontal="center" vertical="center" wrapText="1"/>
    </xf>
    <xf numFmtId="43" fontId="29" fillId="36" borderId="28" xfId="49" applyFont="1" applyFill="1" applyBorder="1" applyAlignment="1">
      <alignment vertical="center" wrapText="1"/>
    </xf>
    <xf numFmtId="43" fontId="29" fillId="36" borderId="28" xfId="49" applyNumberFormat="1" applyFont="1" applyFill="1" applyBorder="1" applyAlignment="1">
      <alignment horizontal="center" vertical="center" wrapText="1"/>
    </xf>
    <xf numFmtId="9" fontId="29" fillId="36" borderId="28" xfId="90" applyFont="1" applyFill="1" applyBorder="1" applyAlignment="1">
      <alignment horizontal="center" vertical="center" wrapText="1"/>
    </xf>
    <xf numFmtId="43" fontId="29" fillId="36" borderId="28" xfId="49" applyFont="1" applyFill="1" applyBorder="1" applyAlignment="1">
      <alignment vertical="center"/>
    </xf>
    <xf numFmtId="177" fontId="29" fillId="36" borderId="33" xfId="50" applyFont="1" applyFill="1" applyBorder="1" applyAlignment="1">
      <alignment horizontal="center" vertical="center" wrapText="1"/>
    </xf>
    <xf numFmtId="43" fontId="29" fillId="36" borderId="33" xfId="49" applyFont="1" applyFill="1" applyBorder="1" applyAlignment="1">
      <alignment vertical="center" wrapText="1"/>
    </xf>
    <xf numFmtId="43" fontId="29" fillId="36" borderId="33" xfId="49" applyNumberFormat="1" applyFont="1" applyFill="1" applyBorder="1" applyAlignment="1">
      <alignment horizontal="center" vertical="center" wrapText="1"/>
    </xf>
    <xf numFmtId="9" fontId="29" fillId="36" borderId="33" xfId="90" applyFont="1" applyFill="1" applyBorder="1" applyAlignment="1">
      <alignment horizontal="center" vertical="center" wrapText="1"/>
    </xf>
    <xf numFmtId="43" fontId="29" fillId="36" borderId="33" xfId="49" applyFont="1" applyFill="1" applyBorder="1" applyAlignment="1">
      <alignment vertical="center"/>
    </xf>
    <xf numFmtId="43" fontId="8" fillId="0" borderId="0" xfId="49" applyFont="1" applyAlignment="1">
      <alignment vertical="center"/>
    </xf>
    <xf numFmtId="43" fontId="0" fillId="0" borderId="0" xfId="42" applyFont="1" applyAlignment="1">
      <alignment/>
    </xf>
    <xf numFmtId="0" fontId="8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3" fontId="0" fillId="0" borderId="2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3" fontId="0" fillId="0" borderId="40" xfId="0" applyNumberFormat="1" applyBorder="1" applyAlignment="1">
      <alignment/>
    </xf>
    <xf numFmtId="0" fontId="84" fillId="0" borderId="43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6" xfId="0" applyBorder="1" applyAlignment="1">
      <alignment/>
    </xf>
    <xf numFmtId="43" fontId="0" fillId="0" borderId="22" xfId="0" applyNumberForma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0" fontId="84" fillId="0" borderId="0" xfId="0" applyFont="1" applyAlignment="1">
      <alignment wrapText="1"/>
    </xf>
    <xf numFmtId="43" fontId="84" fillId="0" borderId="0" xfId="42" applyFont="1" applyAlignment="1">
      <alignment/>
    </xf>
    <xf numFmtId="0" fontId="84" fillId="0" borderId="0" xfId="0" applyFont="1" applyAlignment="1">
      <alignment/>
    </xf>
    <xf numFmtId="0" fontId="0" fillId="36" borderId="6" xfId="0" applyFill="1" applyBorder="1" applyAlignment="1">
      <alignment/>
    </xf>
    <xf numFmtId="0" fontId="84" fillId="36" borderId="6" xfId="0" applyFont="1" applyFill="1" applyBorder="1" applyAlignment="1">
      <alignment wrapText="1"/>
    </xf>
    <xf numFmtId="43" fontId="84" fillId="36" borderId="6" xfId="42" applyFont="1" applyFill="1" applyBorder="1" applyAlignment="1">
      <alignment wrapText="1"/>
    </xf>
    <xf numFmtId="0" fontId="0" fillId="0" borderId="6" xfId="0" applyBorder="1" applyAlignment="1" quotePrefix="1">
      <alignment/>
    </xf>
    <xf numFmtId="0" fontId="0" fillId="0" borderId="6" xfId="0" applyBorder="1" applyAlignment="1">
      <alignment wrapText="1"/>
    </xf>
    <xf numFmtId="43" fontId="0" fillId="0" borderId="6" xfId="42" applyFont="1" applyBorder="1" applyAlignment="1">
      <alignment/>
    </xf>
    <xf numFmtId="0" fontId="0" fillId="36" borderId="6" xfId="0" applyFill="1" applyBorder="1" applyAlignment="1">
      <alignment wrapText="1"/>
    </xf>
    <xf numFmtId="43" fontId="0" fillId="36" borderId="6" xfId="42" applyFont="1" applyFill="1" applyBorder="1" applyAlignment="1">
      <alignment/>
    </xf>
    <xf numFmtId="9" fontId="10" fillId="35" borderId="13" xfId="0" applyNumberFormat="1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3" xfId="42" applyNumberFormat="1" applyFont="1" applyFill="1" applyBorder="1" applyAlignment="1">
      <alignment vertical="center"/>
    </xf>
    <xf numFmtId="0" fontId="8" fillId="37" borderId="13" xfId="42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9" fontId="10" fillId="37" borderId="13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vertical="center"/>
    </xf>
    <xf numFmtId="43" fontId="19" fillId="38" borderId="14" xfId="0" applyNumberFormat="1" applyFont="1" applyFill="1" applyBorder="1" applyAlignment="1">
      <alignment vertical="center" wrapText="1"/>
    </xf>
    <xf numFmtId="0" fontId="16" fillId="0" borderId="35" xfId="0" applyFont="1" applyBorder="1" applyAlignment="1">
      <alignment/>
    </xf>
    <xf numFmtId="9" fontId="8" fillId="0" borderId="13" xfId="85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5" fillId="43" borderId="35" xfId="0" applyFont="1" applyFill="1" applyBorder="1" applyAlignment="1">
      <alignment vertical="center"/>
    </xf>
    <xf numFmtId="43" fontId="12" fillId="43" borderId="14" xfId="0" applyNumberFormat="1" applyFont="1" applyFill="1" applyBorder="1" applyAlignment="1">
      <alignment vertical="center"/>
    </xf>
    <xf numFmtId="0" fontId="15" fillId="36" borderId="35" xfId="0" applyFont="1" applyFill="1" applyBorder="1" applyAlignment="1">
      <alignment horizontal="center" vertical="center"/>
    </xf>
    <xf numFmtId="0" fontId="15" fillId="39" borderId="35" xfId="0" applyFont="1" applyFill="1" applyBorder="1" applyAlignment="1">
      <alignment horizontal="center" vertical="center"/>
    </xf>
    <xf numFmtId="176" fontId="15" fillId="40" borderId="35" xfId="0" applyNumberFormat="1" applyFont="1" applyFill="1" applyBorder="1" applyAlignment="1">
      <alignment horizontal="center"/>
    </xf>
    <xf numFmtId="9" fontId="8" fillId="40" borderId="13" xfId="85" applyFont="1" applyFill="1" applyBorder="1" applyAlignment="1">
      <alignment horizontal="center" vertical="center" wrapText="1"/>
    </xf>
    <xf numFmtId="43" fontId="12" fillId="40" borderId="14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right"/>
    </xf>
    <xf numFmtId="176" fontId="15" fillId="39" borderId="35" xfId="0" applyNumberFormat="1" applyFont="1" applyFill="1" applyBorder="1" applyAlignment="1">
      <alignment horizontal="center"/>
    </xf>
    <xf numFmtId="0" fontId="16" fillId="39" borderId="35" xfId="0" applyFont="1" applyFill="1" applyBorder="1" applyAlignment="1">
      <alignment/>
    </xf>
    <xf numFmtId="177" fontId="8" fillId="0" borderId="13" xfId="50" applyFont="1" applyBorder="1" applyAlignment="1">
      <alignment horizontal="center" vertical="center" wrapText="1"/>
    </xf>
    <xf numFmtId="176" fontId="21" fillId="44" borderId="35" xfId="0" applyNumberFormat="1" applyFont="1" applyFill="1" applyBorder="1" applyAlignment="1">
      <alignment horizontal="center"/>
    </xf>
    <xf numFmtId="43" fontId="23" fillId="44" borderId="14" xfId="0" applyNumberFormat="1" applyFont="1" applyFill="1" applyBorder="1" applyAlignment="1">
      <alignment vertical="center"/>
    </xf>
    <xf numFmtId="0" fontId="15" fillId="36" borderId="35" xfId="0" applyFont="1" applyFill="1" applyBorder="1" applyAlignment="1">
      <alignment horizontal="center"/>
    </xf>
    <xf numFmtId="9" fontId="8" fillId="36" borderId="13" xfId="85" applyFont="1" applyFill="1" applyBorder="1" applyAlignment="1">
      <alignment horizontal="center" vertical="center" wrapText="1"/>
    </xf>
    <xf numFmtId="43" fontId="8" fillId="38" borderId="13" xfId="42" applyFont="1" applyFill="1" applyBorder="1" applyAlignment="1">
      <alignment vertical="center"/>
    </xf>
    <xf numFmtId="0" fontId="16" fillId="0" borderId="35" xfId="0" applyFont="1" applyFill="1" applyBorder="1" applyAlignment="1">
      <alignment/>
    </xf>
    <xf numFmtId="9" fontId="8" fillId="0" borderId="13" xfId="85" applyFont="1" applyFill="1" applyBorder="1" applyAlignment="1">
      <alignment horizontal="center" wrapText="1"/>
    </xf>
    <xf numFmtId="43" fontId="8" fillId="39" borderId="13" xfId="42" applyFont="1" applyFill="1" applyBorder="1" applyAlignment="1">
      <alignment vertical="center"/>
    </xf>
    <xf numFmtId="176" fontId="15" fillId="36" borderId="35" xfId="0" applyNumberFormat="1" applyFont="1" applyFill="1" applyBorder="1" applyAlignment="1">
      <alignment horizontal="center"/>
    </xf>
    <xf numFmtId="43" fontId="12" fillId="36" borderId="14" xfId="0" applyNumberFormat="1" applyFont="1" applyFill="1" applyBorder="1" applyAlignment="1">
      <alignment vertical="center"/>
    </xf>
    <xf numFmtId="9" fontId="8" fillId="39" borderId="13" xfId="85" applyFont="1" applyFill="1" applyBorder="1" applyAlignment="1">
      <alignment horizontal="center" vertical="center" wrapText="1"/>
    </xf>
    <xf numFmtId="176" fontId="27" fillId="43" borderId="35" xfId="0" applyNumberFormat="1" applyFont="1" applyFill="1" applyBorder="1" applyAlignment="1">
      <alignment horizontal="center"/>
    </xf>
    <xf numFmtId="43" fontId="30" fillId="43" borderId="14" xfId="0" applyNumberFormat="1" applyFont="1" applyFill="1" applyBorder="1" applyAlignment="1">
      <alignment vertical="center"/>
    </xf>
    <xf numFmtId="43" fontId="8" fillId="36" borderId="13" xfId="42" applyFont="1" applyFill="1" applyBorder="1" applyAlignment="1">
      <alignment vertical="center"/>
    </xf>
    <xf numFmtId="0" fontId="15" fillId="39" borderId="35" xfId="0" applyFont="1" applyFill="1" applyBorder="1" applyAlignment="1">
      <alignment horizontal="center"/>
    </xf>
    <xf numFmtId="0" fontId="16" fillId="40" borderId="35" xfId="0" applyFont="1" applyFill="1" applyBorder="1" applyAlignment="1">
      <alignment/>
    </xf>
    <xf numFmtId="0" fontId="15" fillId="40" borderId="35" xfId="0" applyFont="1" applyFill="1" applyBorder="1" applyAlignment="1">
      <alignment/>
    </xf>
    <xf numFmtId="0" fontId="17" fillId="39" borderId="35" xfId="0" applyFont="1" applyFill="1" applyBorder="1" applyAlignment="1">
      <alignment/>
    </xf>
    <xf numFmtId="176" fontId="15" fillId="39" borderId="35" xfId="0" applyNumberFormat="1" applyFont="1" applyFill="1" applyBorder="1" applyAlignment="1">
      <alignment horizontal="center" vertical="center"/>
    </xf>
    <xf numFmtId="176" fontId="15" fillId="40" borderId="35" xfId="0" applyNumberFormat="1" applyFont="1" applyFill="1" applyBorder="1" applyAlignment="1">
      <alignment horizontal="center" vertical="center"/>
    </xf>
    <xf numFmtId="176" fontId="21" fillId="39" borderId="35" xfId="0" applyNumberFormat="1" applyFont="1" applyFill="1" applyBorder="1" applyAlignment="1">
      <alignment horizontal="center"/>
    </xf>
    <xf numFmtId="176" fontId="21" fillId="40" borderId="35" xfId="0" applyNumberFormat="1" applyFont="1" applyFill="1" applyBorder="1" applyAlignment="1">
      <alignment horizontal="center"/>
    </xf>
    <xf numFmtId="43" fontId="23" fillId="40" borderId="14" xfId="0" applyNumberFormat="1" applyFont="1" applyFill="1" applyBorder="1" applyAlignment="1">
      <alignment vertical="center"/>
    </xf>
    <xf numFmtId="43" fontId="23" fillId="39" borderId="14" xfId="0" applyNumberFormat="1" applyFont="1" applyFill="1" applyBorder="1" applyAlignment="1">
      <alignment vertical="center"/>
    </xf>
    <xf numFmtId="0" fontId="24" fillId="36" borderId="35" xfId="0" applyFont="1" applyFill="1" applyBorder="1" applyAlignment="1">
      <alignment horizontal="center"/>
    </xf>
    <xf numFmtId="0" fontId="24" fillId="39" borderId="35" xfId="0" applyFont="1" applyFill="1" applyBorder="1" applyAlignment="1">
      <alignment horizontal="center"/>
    </xf>
    <xf numFmtId="0" fontId="17" fillId="40" borderId="35" xfId="0" applyFont="1" applyFill="1" applyBorder="1" applyAlignment="1">
      <alignment horizontal="center"/>
    </xf>
    <xf numFmtId="43" fontId="8" fillId="40" borderId="13" xfId="42" applyFont="1" applyFill="1" applyBorder="1" applyAlignment="1">
      <alignment vertical="center"/>
    </xf>
    <xf numFmtId="0" fontId="17" fillId="39" borderId="35" xfId="0" applyFont="1" applyFill="1" applyBorder="1" applyAlignment="1">
      <alignment horizontal="center"/>
    </xf>
    <xf numFmtId="43" fontId="12" fillId="38" borderId="14" xfId="0" applyNumberFormat="1" applyFont="1" applyFill="1" applyBorder="1" applyAlignment="1">
      <alignment vertical="center"/>
    </xf>
    <xf numFmtId="176" fontId="15" fillId="0" borderId="35" xfId="0" applyNumberFormat="1" applyFont="1" applyFill="1" applyBorder="1" applyAlignment="1">
      <alignment horizontal="center"/>
    </xf>
    <xf numFmtId="43" fontId="8" fillId="0" borderId="13" xfId="42" applyFont="1" applyBorder="1" applyAlignment="1">
      <alignment vertical="center"/>
    </xf>
    <xf numFmtId="176" fontId="21" fillId="43" borderId="35" xfId="0" applyNumberFormat="1" applyFont="1" applyFill="1" applyBorder="1" applyAlignment="1">
      <alignment horizontal="center"/>
    </xf>
    <xf numFmtId="43" fontId="23" fillId="43" borderId="14" xfId="0" applyNumberFormat="1" applyFont="1" applyFill="1" applyBorder="1" applyAlignment="1">
      <alignment vertical="center"/>
    </xf>
    <xf numFmtId="0" fontId="16" fillId="39" borderId="35" xfId="0" applyFont="1" applyFill="1" applyBorder="1" applyAlignment="1">
      <alignment horizontal="right"/>
    </xf>
    <xf numFmtId="176" fontId="21" fillId="36" borderId="35" xfId="0" applyNumberFormat="1" applyFont="1" applyFill="1" applyBorder="1" applyAlignment="1">
      <alignment horizontal="center"/>
    </xf>
    <xf numFmtId="43" fontId="23" fillId="36" borderId="14" xfId="0" applyNumberFormat="1" applyFont="1" applyFill="1" applyBorder="1" applyAlignment="1">
      <alignment vertical="center"/>
    </xf>
    <xf numFmtId="9" fontId="8" fillId="40" borderId="13" xfId="85" applyFont="1" applyFill="1" applyBorder="1" applyAlignment="1">
      <alignment horizontal="center" wrapText="1"/>
    </xf>
    <xf numFmtId="43" fontId="30" fillId="40" borderId="14" xfId="0" applyNumberFormat="1" applyFont="1" applyFill="1" applyBorder="1" applyAlignment="1">
      <alignment/>
    </xf>
    <xf numFmtId="176" fontId="27" fillId="36" borderId="35" xfId="0" applyNumberFormat="1" applyFont="1" applyFill="1" applyBorder="1" applyAlignment="1">
      <alignment horizontal="center"/>
    </xf>
    <xf numFmtId="43" fontId="30" fillId="36" borderId="14" xfId="0" applyNumberFormat="1" applyFont="1" applyFill="1" applyBorder="1" applyAlignment="1">
      <alignment vertical="center"/>
    </xf>
    <xf numFmtId="176" fontId="27" fillId="36" borderId="38" xfId="0" applyNumberFormat="1" applyFont="1" applyFill="1" applyBorder="1" applyAlignment="1">
      <alignment horizontal="center"/>
    </xf>
    <xf numFmtId="43" fontId="30" fillId="36" borderId="40" xfId="0" applyNumberFormat="1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177" fontId="8" fillId="0" borderId="13" xfId="44" applyFont="1" applyBorder="1" applyAlignment="1">
      <alignment horizontal="center" vertical="center" wrapText="1"/>
    </xf>
    <xf numFmtId="43" fontId="8" fillId="0" borderId="13" xfId="42" applyNumberFormat="1" applyFont="1" applyFill="1" applyBorder="1" applyAlignment="1">
      <alignment horizontal="center" vertical="center" wrapText="1"/>
    </xf>
    <xf numFmtId="43" fontId="8" fillId="0" borderId="13" xfId="42" applyFont="1" applyFill="1" applyBorder="1" applyAlignment="1">
      <alignment vertical="center"/>
    </xf>
    <xf numFmtId="43" fontId="8" fillId="0" borderId="13" xfId="0" applyNumberFormat="1" applyFont="1" applyFill="1" applyBorder="1" applyAlignment="1">
      <alignment vertical="center"/>
    </xf>
    <xf numFmtId="43" fontId="8" fillId="0" borderId="14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34" fillId="43" borderId="13" xfId="0" applyFont="1" applyFill="1" applyBorder="1" applyAlignment="1">
      <alignment horizontal="center" vertical="center"/>
    </xf>
    <xf numFmtId="177" fontId="8" fillId="43" borderId="13" xfId="44" applyFont="1" applyFill="1" applyBorder="1" applyAlignment="1">
      <alignment horizontal="center" vertical="center" wrapText="1"/>
    </xf>
    <xf numFmtId="43" fontId="8" fillId="43" borderId="13" xfId="42" applyFont="1" applyFill="1" applyBorder="1" applyAlignment="1">
      <alignment vertical="center" wrapText="1"/>
    </xf>
    <xf numFmtId="0" fontId="8" fillId="43" borderId="13" xfId="42" applyNumberFormat="1" applyFont="1" applyFill="1" applyBorder="1" applyAlignment="1">
      <alignment horizontal="center" vertical="center" wrapText="1"/>
    </xf>
    <xf numFmtId="43" fontId="8" fillId="43" borderId="13" xfId="42" applyFont="1" applyFill="1" applyBorder="1" applyAlignment="1">
      <alignment vertical="center"/>
    </xf>
    <xf numFmtId="43" fontId="8" fillId="43" borderId="13" xfId="0" applyNumberFormat="1" applyFont="1" applyFill="1" applyBorder="1" applyAlignment="1">
      <alignment vertical="center"/>
    </xf>
    <xf numFmtId="0" fontId="34" fillId="36" borderId="13" xfId="0" applyFont="1" applyFill="1" applyBorder="1" applyAlignment="1">
      <alignment vertical="center"/>
    </xf>
    <xf numFmtId="177" fontId="8" fillId="36" borderId="13" xfId="44" applyFont="1" applyFill="1" applyBorder="1" applyAlignment="1">
      <alignment horizontal="center" vertical="center" wrapText="1"/>
    </xf>
    <xf numFmtId="43" fontId="8" fillId="36" borderId="13" xfId="42" applyFont="1" applyFill="1" applyBorder="1" applyAlignment="1">
      <alignment vertical="center" wrapText="1"/>
    </xf>
    <xf numFmtId="0" fontId="8" fillId="36" borderId="13" xfId="42" applyNumberFormat="1" applyFont="1" applyFill="1" applyBorder="1" applyAlignment="1">
      <alignment horizontal="center" vertical="center" wrapText="1"/>
    </xf>
    <xf numFmtId="43" fontId="8" fillId="36" borderId="13" xfId="0" applyNumberFormat="1" applyFont="1" applyFill="1" applyBorder="1" applyAlignment="1">
      <alignment vertical="center"/>
    </xf>
    <xf numFmtId="43" fontId="8" fillId="36" borderId="14" xfId="0" applyNumberFormat="1" applyFont="1" applyFill="1" applyBorder="1" applyAlignment="1">
      <alignment vertical="center"/>
    </xf>
    <xf numFmtId="177" fontId="8" fillId="38" borderId="13" xfId="44" applyFont="1" applyFill="1" applyBorder="1" applyAlignment="1">
      <alignment horizontal="center" vertical="center" wrapText="1"/>
    </xf>
    <xf numFmtId="43" fontId="8" fillId="38" borderId="13" xfId="42" applyFont="1" applyFill="1" applyBorder="1" applyAlignment="1">
      <alignment vertical="center" wrapText="1"/>
    </xf>
    <xf numFmtId="0" fontId="8" fillId="38" borderId="13" xfId="42" applyNumberFormat="1" applyFont="1" applyFill="1" applyBorder="1" applyAlignment="1">
      <alignment horizontal="center" vertical="center" wrapText="1"/>
    </xf>
    <xf numFmtId="43" fontId="8" fillId="38" borderId="13" xfId="0" applyNumberFormat="1" applyFont="1" applyFill="1" applyBorder="1" applyAlignment="1">
      <alignment vertical="center"/>
    </xf>
    <xf numFmtId="0" fontId="33" fillId="39" borderId="13" xfId="0" applyFont="1" applyFill="1" applyBorder="1" applyAlignment="1">
      <alignment vertical="center" wrapText="1"/>
    </xf>
    <xf numFmtId="0" fontId="33" fillId="39" borderId="13" xfId="0" applyFont="1" applyFill="1" applyBorder="1" applyAlignment="1">
      <alignment vertical="center"/>
    </xf>
    <xf numFmtId="0" fontId="34" fillId="40" borderId="13" xfId="0" applyFont="1" applyFill="1" applyBorder="1" applyAlignment="1">
      <alignment horizontal="center"/>
    </xf>
    <xf numFmtId="177" fontId="8" fillId="40" borderId="13" xfId="44" applyFont="1" applyFill="1" applyBorder="1" applyAlignment="1">
      <alignment horizontal="center" vertical="center" wrapText="1"/>
    </xf>
    <xf numFmtId="43" fontId="8" fillId="40" borderId="13" xfId="42" applyFont="1" applyFill="1" applyBorder="1" applyAlignment="1">
      <alignment vertical="center" wrapText="1"/>
    </xf>
    <xf numFmtId="43" fontId="8" fillId="40" borderId="13" xfId="42" applyNumberFormat="1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vertical="center" wrapText="1"/>
    </xf>
    <xf numFmtId="43" fontId="8" fillId="4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/>
    </xf>
    <xf numFmtId="0" fontId="33" fillId="0" borderId="13" xfId="0" applyFont="1" applyFill="1" applyBorder="1" applyAlignment="1">
      <alignment wrapText="1"/>
    </xf>
    <xf numFmtId="0" fontId="35" fillId="44" borderId="13" xfId="0" applyFont="1" applyFill="1" applyBorder="1" applyAlignment="1">
      <alignment horizontal="center" vertical="center"/>
    </xf>
    <xf numFmtId="43" fontId="8" fillId="36" borderId="13" xfId="42" applyNumberFormat="1" applyFont="1" applyFill="1" applyBorder="1" applyAlignment="1">
      <alignment horizontal="center" vertical="center" wrapText="1"/>
    </xf>
    <xf numFmtId="43" fontId="8" fillId="0" borderId="13" xfId="42" applyFont="1" applyFill="1" applyBorder="1" applyAlignment="1">
      <alignment wrapText="1"/>
    </xf>
    <xf numFmtId="43" fontId="8" fillId="0" borderId="13" xfId="42" applyNumberFormat="1" applyFont="1" applyFill="1" applyBorder="1" applyAlignment="1">
      <alignment horizontal="center" wrapText="1"/>
    </xf>
    <xf numFmtId="43" fontId="8" fillId="0" borderId="13" xfId="42" applyFont="1" applyFill="1" applyBorder="1" applyAlignment="1">
      <alignment/>
    </xf>
    <xf numFmtId="43" fontId="8" fillId="0" borderId="13" xfId="0" applyNumberFormat="1" applyFont="1" applyFill="1" applyBorder="1" applyAlignment="1">
      <alignment/>
    </xf>
    <xf numFmtId="43" fontId="8" fillId="0" borderId="14" xfId="0" applyNumberFormat="1" applyFont="1" applyFill="1" applyBorder="1" applyAlignment="1">
      <alignment/>
    </xf>
    <xf numFmtId="43" fontId="8" fillId="0" borderId="13" xfId="42" applyFont="1" applyFill="1" applyBorder="1" applyAlignment="1">
      <alignment vertical="center" wrapText="1"/>
    </xf>
    <xf numFmtId="177" fontId="8" fillId="39" borderId="13" xfId="44" applyFont="1" applyFill="1" applyBorder="1" applyAlignment="1">
      <alignment horizontal="center" vertical="center" wrapText="1"/>
    </xf>
    <xf numFmtId="0" fontId="34" fillId="36" borderId="13" xfId="0" applyFont="1" applyFill="1" applyBorder="1" applyAlignment="1">
      <alignment wrapText="1"/>
    </xf>
    <xf numFmtId="43" fontId="8" fillId="39" borderId="13" xfId="42" applyFont="1" applyFill="1" applyBorder="1" applyAlignment="1">
      <alignment vertical="center" wrapText="1"/>
    </xf>
    <xf numFmtId="43" fontId="8" fillId="39" borderId="13" xfId="42" applyNumberFormat="1" applyFont="1" applyFill="1" applyBorder="1" applyAlignment="1">
      <alignment horizontal="center" vertical="center" wrapText="1"/>
    </xf>
    <xf numFmtId="43" fontId="8" fillId="39" borderId="13" xfId="0" applyNumberFormat="1" applyFont="1" applyFill="1" applyBorder="1" applyAlignment="1">
      <alignment vertical="center"/>
    </xf>
    <xf numFmtId="43" fontId="8" fillId="39" borderId="14" xfId="0" applyNumberFormat="1" applyFont="1" applyFill="1" applyBorder="1" applyAlignment="1">
      <alignment vertical="center"/>
    </xf>
    <xf numFmtId="0" fontId="36" fillId="43" borderId="13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/>
    </xf>
    <xf numFmtId="0" fontId="8" fillId="40" borderId="13" xfId="42" applyNumberFormat="1" applyFont="1" applyFill="1" applyBorder="1" applyAlignment="1">
      <alignment horizontal="center" vertical="center" wrapText="1"/>
    </xf>
    <xf numFmtId="0" fontId="33" fillId="39" borderId="13" xfId="0" applyFont="1" applyFill="1" applyBorder="1" applyAlignment="1">
      <alignment wrapText="1"/>
    </xf>
    <xf numFmtId="0" fontId="34" fillId="44" borderId="13" xfId="0" applyFont="1" applyFill="1" applyBorder="1" applyAlignment="1">
      <alignment horizontal="center"/>
    </xf>
    <xf numFmtId="0" fontId="33" fillId="39" borderId="13" xfId="0" applyFont="1" applyFill="1" applyBorder="1" applyAlignment="1">
      <alignment/>
    </xf>
    <xf numFmtId="0" fontId="35" fillId="43" borderId="13" xfId="0" applyFont="1" applyFill="1" applyBorder="1" applyAlignment="1">
      <alignment horizontal="center" vertical="center"/>
    </xf>
    <xf numFmtId="0" fontId="36" fillId="43" borderId="13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left" wrapText="1"/>
    </xf>
    <xf numFmtId="0" fontId="93" fillId="0" borderId="13" xfId="0" applyFont="1" applyFill="1" applyBorder="1" applyAlignment="1">
      <alignment horizontal="left"/>
    </xf>
    <xf numFmtId="0" fontId="94" fillId="0" borderId="13" xfId="0" applyFont="1" applyBorder="1" applyAlignment="1">
      <alignment/>
    </xf>
    <xf numFmtId="0" fontId="93" fillId="0" borderId="13" xfId="0" applyFont="1" applyBorder="1" applyAlignment="1">
      <alignment wrapText="1"/>
    </xf>
    <xf numFmtId="0" fontId="93" fillId="0" borderId="13" xfId="0" applyFont="1" applyBorder="1" applyAlignment="1">
      <alignment/>
    </xf>
    <xf numFmtId="0" fontId="34" fillId="39" borderId="13" xfId="0" applyFont="1" applyFill="1" applyBorder="1" applyAlignment="1">
      <alignment/>
    </xf>
    <xf numFmtId="43" fontId="8" fillId="40" borderId="13" xfId="42" applyFont="1" applyFill="1" applyBorder="1" applyAlignment="1">
      <alignment wrapText="1"/>
    </xf>
    <xf numFmtId="43" fontId="8" fillId="40" borderId="13" xfId="42" applyNumberFormat="1" applyFont="1" applyFill="1" applyBorder="1" applyAlignment="1">
      <alignment horizontal="center" wrapText="1"/>
    </xf>
    <xf numFmtId="43" fontId="8" fillId="40" borderId="13" xfId="42" applyFont="1" applyFill="1" applyBorder="1" applyAlignment="1">
      <alignment/>
    </xf>
    <xf numFmtId="43" fontId="8" fillId="40" borderId="13" xfId="0" applyNumberFormat="1" applyFont="1" applyFill="1" applyBorder="1" applyAlignment="1">
      <alignment/>
    </xf>
    <xf numFmtId="0" fontId="34" fillId="43" borderId="13" xfId="0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 vertical="center"/>
    </xf>
    <xf numFmtId="0" fontId="36" fillId="36" borderId="39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43" fontId="8" fillId="38" borderId="13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3" fontId="10" fillId="0" borderId="13" xfId="42" applyFont="1" applyBorder="1" applyAlignment="1">
      <alignment/>
    </xf>
    <xf numFmtId="43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43" fontId="10" fillId="0" borderId="13" xfId="42" applyFont="1" applyBorder="1" applyAlignment="1">
      <alignment vertical="center"/>
    </xf>
    <xf numFmtId="0" fontId="10" fillId="43" borderId="13" xfId="0" applyFont="1" applyFill="1" applyBorder="1" applyAlignment="1">
      <alignment horizontal="center"/>
    </xf>
    <xf numFmtId="43" fontId="10" fillId="43" borderId="13" xfId="42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43" fontId="10" fillId="36" borderId="13" xfId="42" applyFont="1" applyFill="1" applyBorder="1" applyAlignment="1">
      <alignment/>
    </xf>
    <xf numFmtId="0" fontId="10" fillId="38" borderId="13" xfId="0" applyFont="1" applyFill="1" applyBorder="1" applyAlignment="1">
      <alignment horizontal="center"/>
    </xf>
    <xf numFmtId="43" fontId="10" fillId="38" borderId="13" xfId="42" applyFont="1" applyFill="1" applyBorder="1" applyAlignment="1">
      <alignment/>
    </xf>
    <xf numFmtId="0" fontId="10" fillId="39" borderId="13" xfId="0" applyFont="1" applyFill="1" applyBorder="1" applyAlignment="1">
      <alignment horizontal="center"/>
    </xf>
    <xf numFmtId="43" fontId="10" fillId="39" borderId="13" xfId="45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43" fontId="10" fillId="39" borderId="13" xfId="42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3" fontId="10" fillId="0" borderId="13" xfId="45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 vertical="center"/>
    </xf>
    <xf numFmtId="43" fontId="10" fillId="40" borderId="13" xfId="42" applyFont="1" applyFill="1" applyBorder="1" applyAlignment="1">
      <alignment horizontal="center"/>
    </xf>
    <xf numFmtId="0" fontId="10" fillId="44" borderId="13" xfId="0" applyFont="1" applyFill="1" applyBorder="1" applyAlignment="1">
      <alignment horizontal="center"/>
    </xf>
    <xf numFmtId="177" fontId="8" fillId="44" borderId="13" xfId="44" applyFont="1" applyFill="1" applyBorder="1" applyAlignment="1">
      <alignment horizontal="center" vertical="center" wrapText="1"/>
    </xf>
    <xf numFmtId="43" fontId="8" fillId="44" borderId="13" xfId="42" applyFont="1" applyFill="1" applyBorder="1" applyAlignment="1">
      <alignment vertical="center" wrapText="1"/>
    </xf>
    <xf numFmtId="43" fontId="8" fillId="44" borderId="13" xfId="42" applyNumberFormat="1" applyFont="1" applyFill="1" applyBorder="1" applyAlignment="1">
      <alignment horizontal="center" vertical="center" wrapText="1"/>
    </xf>
    <xf numFmtId="9" fontId="8" fillId="44" borderId="13" xfId="85" applyFont="1" applyFill="1" applyBorder="1" applyAlignment="1">
      <alignment horizontal="center" vertical="center" wrapText="1"/>
    </xf>
    <xf numFmtId="43" fontId="8" fillId="44" borderId="13" xfId="42" applyFont="1" applyFill="1" applyBorder="1" applyAlignment="1">
      <alignment vertical="center"/>
    </xf>
    <xf numFmtId="43" fontId="8" fillId="44" borderId="13" xfId="0" applyNumberFormat="1" applyFont="1" applyFill="1" applyBorder="1" applyAlignment="1">
      <alignment vertical="center"/>
    </xf>
    <xf numFmtId="43" fontId="10" fillId="0" borderId="13" xfId="42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 vertical="center"/>
    </xf>
    <xf numFmtId="43" fontId="8" fillId="43" borderId="13" xfId="42" applyNumberFormat="1" applyFont="1" applyFill="1" applyBorder="1" applyAlignment="1">
      <alignment horizontal="center" vertical="center" wrapText="1"/>
    </xf>
    <xf numFmtId="9" fontId="8" fillId="43" borderId="13" xfId="85" applyFont="1" applyFill="1" applyBorder="1" applyAlignment="1">
      <alignment horizontal="center" vertical="center" wrapText="1"/>
    </xf>
    <xf numFmtId="43" fontId="10" fillId="36" borderId="13" xfId="42" applyFont="1" applyFill="1" applyBorder="1" applyAlignment="1">
      <alignment horizontal="center"/>
    </xf>
    <xf numFmtId="43" fontId="10" fillId="40" borderId="13" xfId="45" applyFont="1" applyFill="1" applyBorder="1" applyAlignment="1">
      <alignment horizontal="center"/>
    </xf>
    <xf numFmtId="4" fontId="10" fillId="40" borderId="13" xfId="0" applyNumberFormat="1" applyFont="1" applyFill="1" applyBorder="1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43" fontId="10" fillId="36" borderId="13" xfId="45" applyFont="1" applyFill="1" applyBorder="1" applyAlignment="1">
      <alignment horizontal="center"/>
    </xf>
    <xf numFmtId="4" fontId="10" fillId="36" borderId="13" xfId="0" applyNumberFormat="1" applyFont="1" applyFill="1" applyBorder="1" applyAlignment="1">
      <alignment wrapText="1"/>
    </xf>
    <xf numFmtId="43" fontId="10" fillId="39" borderId="13" xfId="42" applyFont="1" applyFill="1" applyBorder="1" applyAlignment="1">
      <alignment horizontal="center" vertical="center"/>
    </xf>
    <xf numFmtId="0" fontId="94" fillId="36" borderId="13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95" fillId="0" borderId="13" xfId="0" applyNumberFormat="1" applyFont="1" applyFill="1" applyBorder="1" applyAlignment="1">
      <alignment horizontal="center"/>
    </xf>
    <xf numFmtId="3" fontId="95" fillId="41" borderId="13" xfId="0" applyNumberFormat="1" applyFont="1" applyFill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5" fillId="41" borderId="13" xfId="0" applyFont="1" applyFill="1" applyBorder="1" applyAlignment="1">
      <alignment horizontal="center"/>
    </xf>
    <xf numFmtId="0" fontId="94" fillId="40" borderId="13" xfId="0" applyFont="1" applyFill="1" applyBorder="1" applyAlignment="1">
      <alignment horizontal="center"/>
    </xf>
    <xf numFmtId="43" fontId="10" fillId="40" borderId="13" xfId="42" applyFont="1" applyFill="1" applyBorder="1" applyAlignment="1">
      <alignment/>
    </xf>
    <xf numFmtId="3" fontId="95" fillId="40" borderId="13" xfId="0" applyNumberFormat="1" applyFont="1" applyFill="1" applyBorder="1" applyAlignment="1">
      <alignment horizontal="center"/>
    </xf>
    <xf numFmtId="0" fontId="10" fillId="43" borderId="13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/>
    </xf>
    <xf numFmtId="177" fontId="8" fillId="36" borderId="39" xfId="44" applyFont="1" applyFill="1" applyBorder="1" applyAlignment="1">
      <alignment horizontal="center" vertical="center" wrapText="1"/>
    </xf>
    <xf numFmtId="43" fontId="8" fillId="36" borderId="39" xfId="42" applyFont="1" applyFill="1" applyBorder="1" applyAlignment="1">
      <alignment vertical="center" wrapText="1"/>
    </xf>
    <xf numFmtId="43" fontId="8" fillId="36" borderId="39" xfId="42" applyNumberFormat="1" applyFont="1" applyFill="1" applyBorder="1" applyAlignment="1">
      <alignment horizontal="center" vertical="center" wrapText="1"/>
    </xf>
    <xf numFmtId="9" fontId="8" fillId="36" borderId="39" xfId="85" applyFont="1" applyFill="1" applyBorder="1" applyAlignment="1">
      <alignment horizontal="center" vertical="center" wrapText="1"/>
    </xf>
    <xf numFmtId="43" fontId="8" fillId="36" borderId="39" xfId="42" applyFont="1" applyFill="1" applyBorder="1" applyAlignment="1">
      <alignment vertical="center"/>
    </xf>
    <xf numFmtId="43" fontId="8" fillId="36" borderId="39" xfId="0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left"/>
    </xf>
    <xf numFmtId="43" fontId="8" fillId="36" borderId="0" xfId="42" applyFont="1" applyFill="1" applyAlignment="1">
      <alignment vertical="center"/>
    </xf>
    <xf numFmtId="0" fontId="97" fillId="0" borderId="0" xfId="0" applyFont="1" applyAlignment="1">
      <alignment horizontal="left"/>
    </xf>
    <xf numFmtId="176" fontId="21" fillId="0" borderId="35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77" fontId="8" fillId="0" borderId="13" xfId="44" applyFont="1" applyFill="1" applyBorder="1" applyAlignment="1">
      <alignment horizontal="center" vertical="center" wrapText="1"/>
    </xf>
    <xf numFmtId="43" fontId="23" fillId="0" borderId="14" xfId="0" applyNumberFormat="1" applyFont="1" applyFill="1" applyBorder="1" applyAlignment="1">
      <alignment vertical="center"/>
    </xf>
    <xf numFmtId="0" fontId="98" fillId="0" borderId="0" xfId="0" applyFont="1" applyAlignment="1">
      <alignment/>
    </xf>
    <xf numFmtId="0" fontId="84" fillId="0" borderId="15" xfId="0" applyFont="1" applyBorder="1" applyAlignment="1">
      <alignment/>
    </xf>
    <xf numFmtId="0" fontId="84" fillId="0" borderId="16" xfId="0" applyFont="1" applyBorder="1" applyAlignment="1">
      <alignment/>
    </xf>
    <xf numFmtId="43" fontId="84" fillId="0" borderId="17" xfId="0" applyNumberFormat="1" applyFont="1" applyBorder="1" applyAlignment="1">
      <alignment/>
    </xf>
    <xf numFmtId="0" fontId="98" fillId="0" borderId="34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43" fontId="62" fillId="0" borderId="12" xfId="0" applyNumberFormat="1" applyFont="1" applyBorder="1" applyAlignment="1">
      <alignment/>
    </xf>
    <xf numFmtId="0" fontId="98" fillId="0" borderId="35" xfId="0" applyFont="1" applyBorder="1" applyAlignment="1">
      <alignment horizontal="center" vertical="center"/>
    </xf>
    <xf numFmtId="43" fontId="0" fillId="0" borderId="13" xfId="0" applyNumberFormat="1" applyBorder="1" applyAlignment="1">
      <alignment/>
    </xf>
    <xf numFmtId="0" fontId="84" fillId="0" borderId="13" xfId="0" applyFont="1" applyBorder="1" applyAlignment="1">
      <alignment wrapText="1"/>
    </xf>
    <xf numFmtId="0" fontId="99" fillId="0" borderId="39" xfId="0" applyFont="1" applyBorder="1" applyAlignment="1">
      <alignment/>
    </xf>
    <xf numFmtId="43" fontId="99" fillId="0" borderId="40" xfId="0" applyNumberFormat="1" applyFont="1" applyBorder="1" applyAlignment="1">
      <alignment/>
    </xf>
    <xf numFmtId="0" fontId="93" fillId="0" borderId="13" xfId="0" applyFont="1" applyBorder="1" applyAlignment="1">
      <alignment horizontal="left" wrapText="1"/>
    </xf>
    <xf numFmtId="0" fontId="15" fillId="38" borderId="35" xfId="0" applyFont="1" applyFill="1" applyBorder="1" applyAlignment="1">
      <alignment vertical="center"/>
    </xf>
    <xf numFmtId="0" fontId="34" fillId="38" borderId="13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43" fontId="10" fillId="0" borderId="13" xfId="42" applyFont="1" applyFill="1" applyBorder="1" applyAlignment="1">
      <alignment/>
    </xf>
    <xf numFmtId="0" fontId="8" fillId="0" borderId="13" xfId="42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43" fontId="8" fillId="0" borderId="14" xfId="42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wrapText="1"/>
    </xf>
    <xf numFmtId="43" fontId="10" fillId="0" borderId="13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/>
    </xf>
    <xf numFmtId="43" fontId="12" fillId="0" borderId="14" xfId="0" applyNumberFormat="1" applyFont="1" applyFill="1" applyBorder="1" applyAlignment="1">
      <alignment vertical="center"/>
    </xf>
    <xf numFmtId="0" fontId="100" fillId="0" borderId="13" xfId="0" applyFont="1" applyFill="1" applyBorder="1" applyAlignment="1">
      <alignment horizontal="left"/>
    </xf>
    <xf numFmtId="0" fontId="101" fillId="0" borderId="0" xfId="0" applyFont="1" applyAlignment="1">
      <alignment horizontal="left" vertical="top" wrapText="1"/>
    </xf>
    <xf numFmtId="0" fontId="12" fillId="35" borderId="34" xfId="0" applyFont="1" applyFill="1" applyBorder="1" applyAlignment="1">
      <alignment horizontal="center" vertical="center"/>
    </xf>
    <xf numFmtId="0" fontId="0" fillId="35" borderId="35" xfId="0" applyFill="1" applyBorder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43" fontId="12" fillId="35" borderId="11" xfId="42" applyFont="1" applyFill="1" applyBorder="1" applyAlignment="1">
      <alignment vertical="center"/>
    </xf>
    <xf numFmtId="43" fontId="12" fillId="35" borderId="13" xfId="42" applyFont="1" applyFill="1" applyBorder="1" applyAlignment="1">
      <alignment vertical="center"/>
    </xf>
    <xf numFmtId="43" fontId="12" fillId="35" borderId="11" xfId="42" applyFont="1" applyFill="1" applyBorder="1" applyAlignment="1">
      <alignment horizontal="center" vertical="center" wrapText="1"/>
    </xf>
    <xf numFmtId="43" fontId="12" fillId="35" borderId="13" xfId="42" applyFont="1" applyFill="1" applyBorder="1" applyAlignment="1">
      <alignment horizontal="center" vertical="center" wrapText="1"/>
    </xf>
    <xf numFmtId="0" fontId="102" fillId="0" borderId="13" xfId="0" applyFont="1" applyBorder="1" applyAlignment="1">
      <alignment horizontal="left" wrapText="1"/>
    </xf>
    <xf numFmtId="0" fontId="102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12" fillId="35" borderId="11" xfId="49" applyFont="1" applyFill="1" applyBorder="1" applyAlignment="1">
      <alignment vertical="center"/>
    </xf>
    <xf numFmtId="43" fontId="12" fillId="35" borderId="13" xfId="49" applyFont="1" applyFill="1" applyBorder="1" applyAlignment="1">
      <alignment vertical="center"/>
    </xf>
    <xf numFmtId="43" fontId="12" fillId="35" borderId="11" xfId="49" applyFont="1" applyFill="1" applyBorder="1" applyAlignment="1">
      <alignment horizontal="center" vertical="center" wrapText="1"/>
    </xf>
    <xf numFmtId="43" fontId="12" fillId="35" borderId="13" xfId="49" applyFont="1" applyFill="1" applyBorder="1" applyAlignment="1">
      <alignment horizontal="center" vertical="center" wrapText="1"/>
    </xf>
    <xf numFmtId="43" fontId="12" fillId="0" borderId="19" xfId="49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43" fontId="16" fillId="0" borderId="6" xfId="49" applyFont="1" applyBorder="1" applyAlignment="1">
      <alignment vertical="center"/>
    </xf>
    <xf numFmtId="177" fontId="8" fillId="0" borderId="28" xfId="50" applyFont="1" applyBorder="1" applyAlignment="1">
      <alignment horizontal="center" vertical="center" wrapText="1"/>
    </xf>
    <xf numFmtId="177" fontId="8" fillId="0" borderId="23" xfId="50" applyFont="1" applyBorder="1" applyAlignment="1">
      <alignment horizontal="center" vertical="center" wrapText="1"/>
    </xf>
    <xf numFmtId="43" fontId="16" fillId="0" borderId="6" xfId="0" applyNumberFormat="1" applyFont="1" applyBorder="1" applyAlignment="1">
      <alignment horizontal="center" vertical="center"/>
    </xf>
    <xf numFmtId="43" fontId="8" fillId="0" borderId="28" xfId="49" applyNumberFormat="1" applyFont="1" applyFill="1" applyBorder="1" applyAlignment="1">
      <alignment horizontal="center" vertical="center" wrapText="1"/>
    </xf>
    <xf numFmtId="43" fontId="8" fillId="0" borderId="23" xfId="49" applyNumberFormat="1" applyFont="1" applyFill="1" applyBorder="1" applyAlignment="1">
      <alignment horizontal="center" vertical="center" wrapText="1"/>
    </xf>
    <xf numFmtId="0" fontId="8" fillId="0" borderId="23" xfId="49" applyNumberFormat="1" applyFont="1" applyFill="1" applyBorder="1" applyAlignment="1">
      <alignment horizontal="center" vertical="center" wrapText="1"/>
    </xf>
    <xf numFmtId="9" fontId="8" fillId="0" borderId="28" xfId="90" applyFont="1" applyFill="1" applyBorder="1" applyAlignment="1">
      <alignment horizontal="center" vertical="center" wrapText="1"/>
    </xf>
    <xf numFmtId="9" fontId="8" fillId="0" borderId="23" xfId="90" applyFont="1" applyFill="1" applyBorder="1" applyAlignment="1">
      <alignment horizontal="center" vertical="center" wrapText="1"/>
    </xf>
    <xf numFmtId="43" fontId="8" fillId="0" borderId="28" xfId="49" applyFont="1" applyFill="1" applyBorder="1" applyAlignment="1">
      <alignment horizontal="center" vertical="center"/>
    </xf>
    <xf numFmtId="43" fontId="8" fillId="0" borderId="23" xfId="49" applyFont="1" applyFill="1" applyBorder="1" applyAlignment="1">
      <alignment horizontal="center" vertical="center"/>
    </xf>
    <xf numFmtId="43" fontId="8" fillId="0" borderId="28" xfId="0" applyNumberFormat="1" applyFont="1" applyFill="1" applyBorder="1" applyAlignment="1">
      <alignment horizontal="center" vertical="center"/>
    </xf>
    <xf numFmtId="43" fontId="8" fillId="0" borderId="23" xfId="0" applyNumberFormat="1" applyFont="1" applyFill="1" applyBorder="1" applyAlignment="1">
      <alignment horizontal="center" vertical="center"/>
    </xf>
    <xf numFmtId="176" fontId="15" fillId="38" borderId="35" xfId="0" applyNumberFormat="1" applyFont="1" applyFill="1" applyBorder="1" applyAlignment="1">
      <alignment horizontal="center"/>
    </xf>
    <xf numFmtId="0" fontId="34" fillId="38" borderId="13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/>
    </xf>
    <xf numFmtId="43" fontId="8" fillId="38" borderId="13" xfId="42" applyNumberFormat="1" applyFont="1" applyFill="1" applyBorder="1" applyAlignment="1">
      <alignment horizontal="center" vertical="center" wrapText="1"/>
    </xf>
    <xf numFmtId="9" fontId="8" fillId="38" borderId="13" xfId="85" applyFont="1" applyFill="1" applyBorder="1" applyAlignment="1">
      <alignment horizontal="center" vertical="center" wrapText="1"/>
    </xf>
    <xf numFmtId="176" fontId="27" fillId="38" borderId="35" xfId="0" applyNumberFormat="1" applyFont="1" applyFill="1" applyBorder="1" applyAlignment="1">
      <alignment horizontal="center"/>
    </xf>
    <xf numFmtId="43" fontId="30" fillId="38" borderId="14" xfId="0" applyNumberFormat="1" applyFont="1" applyFill="1" applyBorder="1" applyAlignment="1">
      <alignment vertical="center"/>
    </xf>
    <xf numFmtId="43" fontId="23" fillId="38" borderId="14" xfId="0" applyNumberFormat="1" applyFont="1" applyFill="1" applyBorder="1" applyAlignment="1">
      <alignment vertical="center"/>
    </xf>
    <xf numFmtId="177" fontId="8" fillId="0" borderId="13" xfId="50" applyFont="1" applyBorder="1" applyAlignment="1">
      <alignment horizontal="center" wrapText="1"/>
    </xf>
    <xf numFmtId="43" fontId="8" fillId="39" borderId="13" xfId="49" applyFont="1" applyFill="1" applyBorder="1" applyAlignment="1">
      <alignment vertical="center"/>
    </xf>
    <xf numFmtId="43" fontId="8" fillId="39" borderId="13" xfId="49" applyFont="1" applyFill="1" applyBorder="1" applyAlignment="1">
      <alignment/>
    </xf>
    <xf numFmtId="177" fontId="22" fillId="39" borderId="13" xfId="50" applyFont="1" applyFill="1" applyBorder="1" applyAlignment="1">
      <alignment horizontal="center" vertical="center" wrapText="1"/>
    </xf>
    <xf numFmtId="177" fontId="4" fillId="39" borderId="13" xfId="50" applyFont="1" applyFill="1" applyBorder="1" applyAlignment="1">
      <alignment horizontal="center" vertical="center" wrapText="1"/>
    </xf>
    <xf numFmtId="43" fontId="8" fillId="0" borderId="13" xfId="49" applyFont="1" applyBorder="1" applyAlignment="1">
      <alignment vertical="center"/>
    </xf>
    <xf numFmtId="0" fontId="0" fillId="44" borderId="0" xfId="0" applyFill="1" applyAlignment="1">
      <alignment/>
    </xf>
    <xf numFmtId="43" fontId="34" fillId="38" borderId="14" xfId="42" applyFont="1" applyFill="1" applyBorder="1" applyAlignment="1">
      <alignment horizontal="center" vertical="center"/>
    </xf>
    <xf numFmtId="0" fontId="103" fillId="44" borderId="38" xfId="0" applyFont="1" applyFill="1" applyBorder="1" applyAlignment="1">
      <alignment/>
    </xf>
    <xf numFmtId="0" fontId="103" fillId="44" borderId="39" xfId="0" applyFont="1" applyFill="1" applyBorder="1" applyAlignment="1">
      <alignment/>
    </xf>
    <xf numFmtId="43" fontId="103" fillId="44" borderId="40" xfId="0" applyNumberFormat="1" applyFont="1" applyFill="1" applyBorder="1" applyAlignment="1">
      <alignment horizontal="center" vertical="center"/>
    </xf>
    <xf numFmtId="43" fontId="0" fillId="0" borderId="14" xfId="0" applyNumberFormat="1" applyFill="1" applyBorder="1" applyAlignment="1">
      <alignment horizontal="center" vertical="center"/>
    </xf>
    <xf numFmtId="0" fontId="34" fillId="0" borderId="13" xfId="0" applyFont="1" applyFill="1" applyBorder="1" applyAlignment="1">
      <alignment wrapText="1"/>
    </xf>
    <xf numFmtId="0" fontId="15" fillId="38" borderId="43" xfId="0" applyFont="1" applyFill="1" applyBorder="1" applyAlignment="1">
      <alignment vertical="center"/>
    </xf>
    <xf numFmtId="0" fontId="34" fillId="38" borderId="20" xfId="0" applyFont="1" applyFill="1" applyBorder="1" applyAlignment="1">
      <alignment horizontal="left" vertical="center"/>
    </xf>
    <xf numFmtId="43" fontId="34" fillId="38" borderId="44" xfId="42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84" fillId="45" borderId="21" xfId="0" applyFont="1" applyFill="1" applyBorder="1" applyAlignment="1">
      <alignment/>
    </xf>
    <xf numFmtId="0" fontId="84" fillId="45" borderId="22" xfId="0" applyFont="1" applyFill="1" applyBorder="1" applyAlignment="1">
      <alignment/>
    </xf>
    <xf numFmtId="43" fontId="84" fillId="45" borderId="46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84" fillId="36" borderId="21" xfId="0" applyFont="1" applyFill="1" applyBorder="1" applyAlignment="1">
      <alignment/>
    </xf>
    <xf numFmtId="0" fontId="84" fillId="36" borderId="22" xfId="0" applyFont="1" applyFill="1" applyBorder="1" applyAlignment="1">
      <alignment/>
    </xf>
    <xf numFmtId="43" fontId="84" fillId="36" borderId="46" xfId="0" applyNumberFormat="1" applyFont="1" applyFill="1" applyBorder="1" applyAlignment="1">
      <alignment/>
    </xf>
    <xf numFmtId="0" fontId="84" fillId="44" borderId="21" xfId="0" applyFont="1" applyFill="1" applyBorder="1" applyAlignment="1">
      <alignment/>
    </xf>
    <xf numFmtId="0" fontId="84" fillId="44" borderId="22" xfId="0" applyFont="1" applyFill="1" applyBorder="1" applyAlignment="1">
      <alignment/>
    </xf>
    <xf numFmtId="43" fontId="84" fillId="44" borderId="46" xfId="0" applyNumberFormat="1" applyFont="1" applyFill="1" applyBorder="1" applyAlignment="1">
      <alignment/>
    </xf>
    <xf numFmtId="0" fontId="104" fillId="0" borderId="47" xfId="0" applyFont="1" applyBorder="1" applyAlignment="1">
      <alignment/>
    </xf>
    <xf numFmtId="0" fontId="104" fillId="0" borderId="48" xfId="0" applyFont="1" applyBorder="1" applyAlignment="1">
      <alignment/>
    </xf>
    <xf numFmtId="0" fontId="104" fillId="0" borderId="49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36" fillId="38" borderId="13" xfId="0" applyFont="1" applyFill="1" applyBorder="1" applyAlignment="1">
      <alignment horizontal="left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2" xfId="47"/>
    <cellStyle name="Comma 2 3" xfId="48"/>
    <cellStyle name="Comma 2 4" xfId="49"/>
    <cellStyle name="Comma 2 5" xfId="50"/>
    <cellStyle name="Comma 2 8" xfId="51"/>
    <cellStyle name="Comma 2 9" xfId="52"/>
    <cellStyle name="Comma 2_Detailed Estimate" xfId="53"/>
    <cellStyle name="Comma 3" xfId="54"/>
    <cellStyle name="Comma 4" xfId="55"/>
    <cellStyle name="Currency" xfId="56"/>
    <cellStyle name="Currency [0]" xfId="57"/>
    <cellStyle name="Currency 2" xfId="58"/>
    <cellStyle name="Explanatory Text" xfId="59"/>
    <cellStyle name="Followed Hyperlink" xfId="60"/>
    <cellStyle name="Good" xfId="61"/>
    <cellStyle name="Grey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nput [yellow]" xfId="69"/>
    <cellStyle name="Linked Cell" xfId="70"/>
    <cellStyle name="Neutral" xfId="71"/>
    <cellStyle name="Normal - Style1" xfId="72"/>
    <cellStyle name="Normal 2" xfId="73"/>
    <cellStyle name="Normal 2 2" xfId="74"/>
    <cellStyle name="Normal 2_parcel 1st billing" xfId="75"/>
    <cellStyle name="Normal 3" xfId="76"/>
    <cellStyle name="Normal 3 2" xfId="77"/>
    <cellStyle name="Normal 3_001..28sept2007..vo.1.parcel linear park" xfId="78"/>
    <cellStyle name="Normal 4" xfId="79"/>
    <cellStyle name="Normal 5" xfId="80"/>
    <cellStyle name="Normal 6" xfId="81"/>
    <cellStyle name="Normal 7" xfId="82"/>
    <cellStyle name="Note" xfId="83"/>
    <cellStyle name="Output" xfId="84"/>
    <cellStyle name="Percent" xfId="85"/>
    <cellStyle name="Percent [2]" xfId="86"/>
    <cellStyle name="Percent 2" xfId="87"/>
    <cellStyle name="Percent 3" xfId="88"/>
    <cellStyle name="Percent 4" xfId="89"/>
    <cellStyle name="Percent 5" xfId="90"/>
    <cellStyle name="Title" xfId="91"/>
    <cellStyle name="Total" xfId="92"/>
    <cellStyle name="Tusental (0)_pldt" xfId="93"/>
    <cellStyle name="Tusental_pldt" xfId="94"/>
    <cellStyle name="Valuta (0)_pldt" xfId="95"/>
    <cellStyle name="Valuta_pldt" xfId="96"/>
    <cellStyle name="Warning Text" xfId="97"/>
    <cellStyle name="표준 2" xfId="98"/>
    <cellStyle name="桁区切り [0.00]_20050925 Monthly Report" xfId="99"/>
    <cellStyle name="桁区切り_20-Feb 2005 KOJM JV ANNEX 1-19" xfId="100"/>
    <cellStyle name="標準_20050925 Monthly Repor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1"/>
  <sheetViews>
    <sheetView tabSelected="1" zoomScale="60" zoomScaleNormal="60" zoomScaleSheetLayoutView="85" zoomScalePageLayoutView="0" workbookViewId="0" topLeftCell="A574">
      <selection activeCell="O623" sqref="O623"/>
    </sheetView>
  </sheetViews>
  <sheetFormatPr defaultColWidth="9.140625" defaultRowHeight="15"/>
  <cols>
    <col min="1" max="1" width="10.7109375" style="3" customWidth="1"/>
    <col min="2" max="2" width="69.7109375" style="1" customWidth="1"/>
    <col min="3" max="3" width="8.57421875" style="1" customWidth="1"/>
    <col min="4" max="4" width="16.7109375" style="4" customWidth="1"/>
    <col min="5" max="5" width="15.28125" style="4" customWidth="1"/>
    <col min="6" max="6" width="25.8515625" style="4" customWidth="1"/>
    <col min="7" max="7" width="12.7109375" style="2" hidden="1" customWidth="1"/>
    <col min="8" max="8" width="13.140625" style="2" hidden="1" customWidth="1"/>
    <col min="9" max="9" width="9.7109375" style="2" hidden="1" customWidth="1"/>
    <col min="10" max="10" width="20.7109375" style="2" hidden="1" customWidth="1"/>
    <col min="11" max="11" width="21.140625" style="2" customWidth="1"/>
    <col min="12" max="12" width="23.7109375" style="2" customWidth="1"/>
    <col min="13" max="13" width="25.00390625" style="2" customWidth="1"/>
    <col min="14" max="15" width="9.140625" style="2" customWidth="1"/>
    <col min="16" max="16" width="14.28125" style="2" bestFit="1" customWidth="1"/>
    <col min="17" max="16384" width="9.140625" style="2" customWidth="1"/>
  </cols>
  <sheetData>
    <row r="2" ht="23.25">
      <c r="A2" s="763" t="s">
        <v>323</v>
      </c>
    </row>
    <row r="3" ht="15.75">
      <c r="A3" s="761" t="s">
        <v>324</v>
      </c>
    </row>
    <row r="4" ht="12.75">
      <c r="B4" s="760" t="s">
        <v>325</v>
      </c>
    </row>
    <row r="6" spans="1:4" ht="30" customHeight="1">
      <c r="A6" s="799" t="s">
        <v>326</v>
      </c>
      <c r="B6" s="799"/>
      <c r="C6" s="1" t="s">
        <v>327</v>
      </c>
      <c r="D6" s="762" t="s">
        <v>328</v>
      </c>
    </row>
    <row r="8" ht="13.5" thickBot="1"/>
    <row r="9" spans="1:13" ht="15" customHeight="1">
      <c r="A9" s="800" t="s">
        <v>9</v>
      </c>
      <c r="B9" s="802" t="s">
        <v>10</v>
      </c>
      <c r="C9" s="802" t="s">
        <v>12</v>
      </c>
      <c r="D9" s="807" t="s">
        <v>11</v>
      </c>
      <c r="E9" s="809" t="s">
        <v>14</v>
      </c>
      <c r="F9" s="809" t="s">
        <v>15</v>
      </c>
      <c r="G9" s="804" t="s">
        <v>13</v>
      </c>
      <c r="H9" s="804"/>
      <c r="I9" s="804" t="s">
        <v>0</v>
      </c>
      <c r="J9" s="804"/>
      <c r="K9" s="6" t="s">
        <v>4</v>
      </c>
      <c r="L9" s="805" t="s">
        <v>6</v>
      </c>
      <c r="M9" s="7" t="s">
        <v>7</v>
      </c>
    </row>
    <row r="10" spans="1:13" ht="12.75">
      <c r="A10" s="801"/>
      <c r="B10" s="803"/>
      <c r="C10" s="803"/>
      <c r="D10" s="808"/>
      <c r="E10" s="810"/>
      <c r="F10" s="810"/>
      <c r="G10" s="8" t="s">
        <v>312</v>
      </c>
      <c r="H10" s="8" t="s">
        <v>313</v>
      </c>
      <c r="I10" s="8" t="s">
        <v>1</v>
      </c>
      <c r="J10" s="8" t="s">
        <v>2</v>
      </c>
      <c r="K10" s="565">
        <v>0.12</v>
      </c>
      <c r="L10" s="806"/>
      <c r="M10" s="9"/>
    </row>
    <row r="11" spans="1:13" ht="15.75" customHeight="1">
      <c r="A11" s="566"/>
      <c r="B11" s="567"/>
      <c r="C11" s="567">
        <v>1</v>
      </c>
      <c r="D11" s="568">
        <v>2</v>
      </c>
      <c r="E11" s="569">
        <v>3</v>
      </c>
      <c r="F11" s="569" t="s">
        <v>314</v>
      </c>
      <c r="G11" s="570"/>
      <c r="H11" s="570"/>
      <c r="I11" s="570"/>
      <c r="J11" s="570"/>
      <c r="K11" s="571" t="s">
        <v>315</v>
      </c>
      <c r="L11" s="572" t="s">
        <v>316</v>
      </c>
      <c r="M11" s="573" t="s">
        <v>317</v>
      </c>
    </row>
    <row r="12" spans="1:13" s="5" customFormat="1" ht="30" customHeight="1">
      <c r="A12" s="574" t="s">
        <v>17</v>
      </c>
      <c r="B12" s="575" t="s">
        <v>18</v>
      </c>
      <c r="C12" s="702"/>
      <c r="D12" s="654"/>
      <c r="E12" s="653"/>
      <c r="F12" s="654"/>
      <c r="G12" s="655"/>
      <c r="H12" s="655"/>
      <c r="I12" s="655"/>
      <c r="J12" s="654"/>
      <c r="K12" s="654"/>
      <c r="L12" s="703"/>
      <c r="M12" s="576"/>
    </row>
    <row r="13" spans="1:13" s="5" customFormat="1" ht="15" customHeight="1">
      <c r="A13" s="577"/>
      <c r="B13" s="634" t="s">
        <v>19</v>
      </c>
      <c r="C13" s="704" t="s">
        <v>30</v>
      </c>
      <c r="D13" s="705">
        <v>1</v>
      </c>
      <c r="E13" s="590"/>
      <c r="F13" s="706">
        <f>E13*D13</f>
        <v>0</v>
      </c>
      <c r="G13" s="636"/>
      <c r="H13" s="636"/>
      <c r="I13" s="578"/>
      <c r="J13" s="637"/>
      <c r="K13" s="637">
        <f>(F13+J13)*0.12</f>
        <v>0</v>
      </c>
      <c r="L13" s="638">
        <f>(F13+K13)/D13</f>
        <v>0</v>
      </c>
      <c r="M13" s="639">
        <f>K13+F13</f>
        <v>0</v>
      </c>
    </row>
    <row r="14" spans="1:13" s="5" customFormat="1" ht="15" customHeight="1">
      <c r="A14" s="577"/>
      <c r="B14" s="634" t="s">
        <v>20</v>
      </c>
      <c r="C14" s="704" t="s">
        <v>30</v>
      </c>
      <c r="D14" s="705">
        <v>1</v>
      </c>
      <c r="E14" s="590"/>
      <c r="F14" s="706">
        <f>E14*D14</f>
        <v>0</v>
      </c>
      <c r="G14" s="636"/>
      <c r="H14" s="636"/>
      <c r="I14" s="578"/>
      <c r="J14" s="637"/>
      <c r="K14" s="637">
        <f>(F14+J14)*0.12</f>
        <v>0</v>
      </c>
      <c r="L14" s="638">
        <f>(F14+K14)/D14</f>
        <v>0</v>
      </c>
      <c r="M14" s="639">
        <f>K14+F14</f>
        <v>0</v>
      </c>
    </row>
    <row r="15" spans="1:13" s="5" customFormat="1" ht="15" customHeight="1">
      <c r="A15" s="579"/>
      <c r="B15" s="640" t="s">
        <v>21</v>
      </c>
      <c r="C15" s="707" t="s">
        <v>30</v>
      </c>
      <c r="D15" s="708">
        <v>1</v>
      </c>
      <c r="E15" s="590"/>
      <c r="F15" s="706">
        <f>E15*D15</f>
        <v>0</v>
      </c>
      <c r="G15" s="636"/>
      <c r="H15" s="636"/>
      <c r="I15" s="578"/>
      <c r="J15" s="637"/>
      <c r="K15" s="637">
        <f>(F15+J15)*0.12</f>
        <v>0</v>
      </c>
      <c r="L15" s="638">
        <f>(F15+K15)/D15</f>
        <v>0</v>
      </c>
      <c r="M15" s="639">
        <f>K15+F15</f>
        <v>0</v>
      </c>
    </row>
    <row r="16" spans="1:13" s="5" customFormat="1" ht="15" customHeight="1">
      <c r="A16" s="577"/>
      <c r="B16" s="634" t="s">
        <v>22</v>
      </c>
      <c r="C16" s="704" t="s">
        <v>30</v>
      </c>
      <c r="D16" s="705">
        <v>1</v>
      </c>
      <c r="E16" s="590"/>
      <c r="F16" s="706">
        <f>E16*D16</f>
        <v>0</v>
      </c>
      <c r="G16" s="636"/>
      <c r="H16" s="636"/>
      <c r="I16" s="578"/>
      <c r="J16" s="637"/>
      <c r="K16" s="637">
        <f>(F16+J16)*0.12</f>
        <v>0</v>
      </c>
      <c r="L16" s="638">
        <f>(F16+K16)/D16</f>
        <v>0</v>
      </c>
      <c r="M16" s="639">
        <f>K16+F16</f>
        <v>0</v>
      </c>
    </row>
    <row r="17" spans="1:13" s="5" customFormat="1" ht="15" customHeight="1">
      <c r="A17" s="577"/>
      <c r="B17" s="634" t="s">
        <v>23</v>
      </c>
      <c r="C17" s="704" t="s">
        <v>30</v>
      </c>
      <c r="D17" s="705">
        <v>1</v>
      </c>
      <c r="E17" s="590"/>
      <c r="F17" s="706">
        <f>E17*D17</f>
        <v>0</v>
      </c>
      <c r="G17" s="636"/>
      <c r="H17" s="636"/>
      <c r="I17" s="578"/>
      <c r="J17" s="637"/>
      <c r="K17" s="637">
        <f>(F17+J17)*0.12</f>
        <v>0</v>
      </c>
      <c r="L17" s="638">
        <f>(F17+K17)/D17</f>
        <v>0</v>
      </c>
      <c r="M17" s="639">
        <f>K17+F17</f>
        <v>0</v>
      </c>
    </row>
    <row r="18" spans="1:13" s="5" customFormat="1" ht="24" customHeight="1">
      <c r="A18" s="580"/>
      <c r="B18" s="641" t="s">
        <v>164</v>
      </c>
      <c r="C18" s="709"/>
      <c r="D18" s="710"/>
      <c r="E18" s="642"/>
      <c r="F18" s="643"/>
      <c r="G18" s="644"/>
      <c r="H18" s="644"/>
      <c r="I18" s="644"/>
      <c r="J18" s="645"/>
      <c r="K18" s="645"/>
      <c r="L18" s="646"/>
      <c r="M18" s="581">
        <f>SUM(M13:M17)</f>
        <v>0</v>
      </c>
    </row>
    <row r="19" spans="1:13" s="5" customFormat="1" ht="24" customHeight="1">
      <c r="A19" s="781" t="s">
        <v>24</v>
      </c>
      <c r="B19" s="782" t="s">
        <v>344</v>
      </c>
      <c r="C19" s="713"/>
      <c r="D19" s="714"/>
      <c r="E19" s="653"/>
      <c r="F19" s="654"/>
      <c r="G19" s="655"/>
      <c r="H19" s="655"/>
      <c r="I19" s="655"/>
      <c r="J19" s="595"/>
      <c r="K19" s="595"/>
      <c r="L19" s="656"/>
      <c r="M19" s="620"/>
    </row>
    <row r="20" spans="1:13" s="5" customFormat="1" ht="12.75" customHeight="1">
      <c r="A20" s="582" t="s">
        <v>345</v>
      </c>
      <c r="B20" s="647" t="s">
        <v>163</v>
      </c>
      <c r="C20" s="711"/>
      <c r="D20" s="712"/>
      <c r="E20" s="648"/>
      <c r="F20" s="649"/>
      <c r="G20" s="650"/>
      <c r="H20" s="650"/>
      <c r="I20" s="650"/>
      <c r="J20" s="604"/>
      <c r="K20" s="604"/>
      <c r="L20" s="651"/>
      <c r="M20" s="652"/>
    </row>
    <row r="21" spans="1:13" s="5" customFormat="1" ht="12.75" customHeight="1">
      <c r="A21" s="783"/>
      <c r="B21" s="784" t="s">
        <v>185</v>
      </c>
      <c r="C21" s="720"/>
      <c r="D21" s="785"/>
      <c r="E21" s="766"/>
      <c r="F21" s="674"/>
      <c r="G21" s="786"/>
      <c r="H21" s="786"/>
      <c r="I21" s="786"/>
      <c r="J21" s="637"/>
      <c r="K21" s="637"/>
      <c r="L21" s="638"/>
      <c r="M21" s="639"/>
    </row>
    <row r="22" spans="1:13" s="5" customFormat="1" ht="38.25" customHeight="1">
      <c r="A22" s="583"/>
      <c r="B22" s="657" t="s">
        <v>186</v>
      </c>
      <c r="C22" s="715" t="s">
        <v>192</v>
      </c>
      <c r="D22" s="716">
        <v>11</v>
      </c>
      <c r="E22" s="590"/>
      <c r="F22" s="706">
        <f>E22*D22</f>
        <v>0</v>
      </c>
      <c r="G22" s="636"/>
      <c r="H22" s="636"/>
      <c r="I22" s="578"/>
      <c r="J22" s="637"/>
      <c r="K22" s="637">
        <f>(F22+J22)*0.12</f>
        <v>0</v>
      </c>
      <c r="L22" s="638">
        <f>(F22+K22)/D22</f>
        <v>0</v>
      </c>
      <c r="M22" s="639">
        <f>K22+F22</f>
        <v>0</v>
      </c>
    </row>
    <row r="23" spans="1:13" s="5" customFormat="1" ht="35.25" customHeight="1">
      <c r="A23" s="583"/>
      <c r="B23" s="657" t="s">
        <v>187</v>
      </c>
      <c r="C23" s="715" t="s">
        <v>192</v>
      </c>
      <c r="D23" s="716">
        <v>11</v>
      </c>
      <c r="E23" s="590"/>
      <c r="F23" s="706">
        <f>E23*D23</f>
        <v>0</v>
      </c>
      <c r="G23" s="636"/>
      <c r="H23" s="636"/>
      <c r="I23" s="578"/>
      <c r="J23" s="637"/>
      <c r="K23" s="637">
        <f>(F23+J23)*0.12</f>
        <v>0</v>
      </c>
      <c r="L23" s="638">
        <f>(F23+K23)/D23</f>
        <v>0</v>
      </c>
      <c r="M23" s="639">
        <f>K23+F23</f>
        <v>0</v>
      </c>
    </row>
    <row r="24" spans="1:13" s="5" customFormat="1" ht="51.75" customHeight="1">
      <c r="A24" s="583"/>
      <c r="B24" s="657" t="s">
        <v>188</v>
      </c>
      <c r="C24" s="715" t="s">
        <v>192</v>
      </c>
      <c r="D24" s="716">
        <v>1</v>
      </c>
      <c r="E24" s="590"/>
      <c r="F24" s="706">
        <f>E24*D24</f>
        <v>0</v>
      </c>
      <c r="G24" s="636"/>
      <c r="H24" s="636"/>
      <c r="I24" s="578"/>
      <c r="J24" s="637"/>
      <c r="K24" s="637">
        <f>(F24+J24)*0.12</f>
        <v>0</v>
      </c>
      <c r="L24" s="638">
        <f>(F24+K24)/D24</f>
        <v>0</v>
      </c>
      <c r="M24" s="639">
        <f>K24+F24</f>
        <v>0</v>
      </c>
    </row>
    <row r="25" spans="1:13" s="5" customFormat="1" ht="35.25" customHeight="1">
      <c r="A25" s="583"/>
      <c r="B25" s="658" t="s">
        <v>189</v>
      </c>
      <c r="C25" s="715" t="s">
        <v>33</v>
      </c>
      <c r="D25" s="716">
        <v>56.76</v>
      </c>
      <c r="E25" s="590"/>
      <c r="F25" s="706">
        <f>E25*D25</f>
        <v>0</v>
      </c>
      <c r="G25" s="636"/>
      <c r="H25" s="636"/>
      <c r="I25" s="578"/>
      <c r="J25" s="637"/>
      <c r="K25" s="637">
        <f>(F25+J25)*0.12</f>
        <v>0</v>
      </c>
      <c r="L25" s="638">
        <f>(F25+K25)/D25</f>
        <v>0</v>
      </c>
      <c r="M25" s="639">
        <f>K25+F25</f>
        <v>0</v>
      </c>
    </row>
    <row r="26" spans="1:13" s="5" customFormat="1" ht="24" customHeight="1">
      <c r="A26" s="584"/>
      <c r="B26" s="659" t="s">
        <v>38</v>
      </c>
      <c r="C26" s="717"/>
      <c r="D26" s="717"/>
      <c r="E26" s="660"/>
      <c r="F26" s="661"/>
      <c r="G26" s="662"/>
      <c r="H26" s="662"/>
      <c r="I26" s="585"/>
      <c r="J26" s="618"/>
      <c r="K26" s="663"/>
      <c r="L26" s="664"/>
      <c r="M26" s="586">
        <f>SUM(M22:M25)</f>
        <v>0</v>
      </c>
    </row>
    <row r="27" spans="1:13" s="5" customFormat="1" ht="15" customHeight="1">
      <c r="A27" s="621"/>
      <c r="B27" s="787" t="s">
        <v>25</v>
      </c>
      <c r="C27" s="788"/>
      <c r="D27" s="789"/>
      <c r="E27" s="766"/>
      <c r="F27" s="674"/>
      <c r="G27" s="786"/>
      <c r="H27" s="786"/>
      <c r="I27" s="786"/>
      <c r="J27" s="637"/>
      <c r="K27" s="637"/>
      <c r="L27" s="638"/>
      <c r="M27" s="639"/>
    </row>
    <row r="28" spans="1:13" s="5" customFormat="1" ht="16.5" customHeight="1">
      <c r="A28" s="577"/>
      <c r="B28" s="665" t="s">
        <v>39</v>
      </c>
      <c r="C28" s="718" t="s">
        <v>89</v>
      </c>
      <c r="D28" s="719">
        <v>180</v>
      </c>
      <c r="E28" s="590"/>
      <c r="F28" s="706">
        <f aca="true" t="shared" si="0" ref="F28:F41">E28*D28</f>
        <v>0</v>
      </c>
      <c r="G28" s="636"/>
      <c r="H28" s="636"/>
      <c r="I28" s="578"/>
      <c r="J28" s="637"/>
      <c r="K28" s="637">
        <f aca="true" t="shared" si="1" ref="K28:K41">(F28+J28)*0.12</f>
        <v>0</v>
      </c>
      <c r="L28" s="638">
        <f aca="true" t="shared" si="2" ref="L28:L41">(F28+K28)/D28</f>
        <v>0</v>
      </c>
      <c r="M28" s="639">
        <f aca="true" t="shared" si="3" ref="M28:M41">K28+F28</f>
        <v>0</v>
      </c>
    </row>
    <row r="29" spans="1:13" s="5" customFormat="1" ht="15" customHeight="1">
      <c r="A29" s="577"/>
      <c r="B29" s="665" t="s">
        <v>41</v>
      </c>
      <c r="C29" s="718" t="s">
        <v>31</v>
      </c>
      <c r="D29" s="719">
        <v>30</v>
      </c>
      <c r="E29" s="590"/>
      <c r="F29" s="706">
        <f t="shared" si="0"/>
        <v>0</v>
      </c>
      <c r="G29" s="636"/>
      <c r="H29" s="636"/>
      <c r="I29" s="578"/>
      <c r="J29" s="637"/>
      <c r="K29" s="637">
        <f t="shared" si="1"/>
        <v>0</v>
      </c>
      <c r="L29" s="638">
        <f t="shared" si="2"/>
        <v>0</v>
      </c>
      <c r="M29" s="639">
        <f t="shared" si="3"/>
        <v>0</v>
      </c>
    </row>
    <row r="30" spans="1:13" s="5" customFormat="1" ht="14.25" customHeight="1">
      <c r="A30" s="577"/>
      <c r="B30" s="665" t="s">
        <v>42</v>
      </c>
      <c r="C30" s="718" t="s">
        <v>31</v>
      </c>
      <c r="D30" s="719">
        <v>60</v>
      </c>
      <c r="E30" s="590"/>
      <c r="F30" s="706">
        <f t="shared" si="0"/>
        <v>0</v>
      </c>
      <c r="G30" s="636"/>
      <c r="H30" s="636"/>
      <c r="I30" s="578"/>
      <c r="J30" s="637"/>
      <c r="K30" s="637">
        <f t="shared" si="1"/>
        <v>0</v>
      </c>
      <c r="L30" s="638">
        <f t="shared" si="2"/>
        <v>0</v>
      </c>
      <c r="M30" s="639">
        <f t="shared" si="3"/>
        <v>0</v>
      </c>
    </row>
    <row r="31" spans="1:13" s="5" customFormat="1" ht="15.75" customHeight="1">
      <c r="A31" s="577"/>
      <c r="B31" s="665" t="s">
        <v>43</v>
      </c>
      <c r="C31" s="718" t="s">
        <v>31</v>
      </c>
      <c r="D31" s="719">
        <v>30</v>
      </c>
      <c r="E31" s="590"/>
      <c r="F31" s="706">
        <f t="shared" si="0"/>
        <v>0</v>
      </c>
      <c r="G31" s="636"/>
      <c r="H31" s="636"/>
      <c r="I31" s="578"/>
      <c r="J31" s="637"/>
      <c r="K31" s="637">
        <f t="shared" si="1"/>
        <v>0</v>
      </c>
      <c r="L31" s="638">
        <f t="shared" si="2"/>
        <v>0</v>
      </c>
      <c r="M31" s="639">
        <f t="shared" si="3"/>
        <v>0</v>
      </c>
    </row>
    <row r="32" spans="1:13" s="5" customFormat="1" ht="15.75" customHeight="1">
      <c r="A32" s="577"/>
      <c r="B32" s="665" t="s">
        <v>40</v>
      </c>
      <c r="C32" s="718" t="s">
        <v>89</v>
      </c>
      <c r="D32" s="719">
        <v>10</v>
      </c>
      <c r="E32" s="590"/>
      <c r="F32" s="706">
        <f t="shared" si="0"/>
        <v>0</v>
      </c>
      <c r="G32" s="636"/>
      <c r="H32" s="636"/>
      <c r="I32" s="578"/>
      <c r="J32" s="637"/>
      <c r="K32" s="637">
        <f t="shared" si="1"/>
        <v>0</v>
      </c>
      <c r="L32" s="638">
        <f t="shared" si="2"/>
        <v>0</v>
      </c>
      <c r="M32" s="639">
        <f t="shared" si="3"/>
        <v>0</v>
      </c>
    </row>
    <row r="33" spans="1:13" s="5" customFormat="1" ht="15.75" customHeight="1">
      <c r="A33" s="577"/>
      <c r="B33" s="665" t="s">
        <v>84</v>
      </c>
      <c r="C33" s="718" t="s">
        <v>31</v>
      </c>
      <c r="D33" s="719">
        <v>6</v>
      </c>
      <c r="E33" s="590"/>
      <c r="F33" s="706">
        <f t="shared" si="0"/>
        <v>0</v>
      </c>
      <c r="G33" s="636"/>
      <c r="H33" s="636"/>
      <c r="I33" s="578"/>
      <c r="J33" s="637"/>
      <c r="K33" s="637">
        <f t="shared" si="1"/>
        <v>0</v>
      </c>
      <c r="L33" s="638">
        <f t="shared" si="2"/>
        <v>0</v>
      </c>
      <c r="M33" s="639">
        <f t="shared" si="3"/>
        <v>0</v>
      </c>
    </row>
    <row r="34" spans="1:13" s="5" customFormat="1" ht="12.75" customHeight="1">
      <c r="A34" s="577"/>
      <c r="B34" s="665" t="s">
        <v>85</v>
      </c>
      <c r="C34" s="718" t="s">
        <v>31</v>
      </c>
      <c r="D34" s="719">
        <v>3</v>
      </c>
      <c r="E34" s="590"/>
      <c r="F34" s="706">
        <f t="shared" si="0"/>
        <v>0</v>
      </c>
      <c r="G34" s="636"/>
      <c r="H34" s="636"/>
      <c r="I34" s="578"/>
      <c r="J34" s="637"/>
      <c r="K34" s="637">
        <f t="shared" si="1"/>
        <v>0</v>
      </c>
      <c r="L34" s="638">
        <f t="shared" si="2"/>
        <v>0</v>
      </c>
      <c r="M34" s="639">
        <f t="shared" si="3"/>
        <v>0</v>
      </c>
    </row>
    <row r="35" spans="1:13" s="5" customFormat="1" ht="15.75" customHeight="1">
      <c r="A35" s="577"/>
      <c r="B35" s="665" t="s">
        <v>86</v>
      </c>
      <c r="C35" s="718" t="s">
        <v>31</v>
      </c>
      <c r="D35" s="719">
        <v>6</v>
      </c>
      <c r="E35" s="590"/>
      <c r="F35" s="706">
        <f t="shared" si="0"/>
        <v>0</v>
      </c>
      <c r="G35" s="636"/>
      <c r="H35" s="636"/>
      <c r="I35" s="578"/>
      <c r="J35" s="637"/>
      <c r="K35" s="637">
        <f t="shared" si="1"/>
        <v>0</v>
      </c>
      <c r="L35" s="638">
        <f t="shared" si="2"/>
        <v>0</v>
      </c>
      <c r="M35" s="639">
        <f t="shared" si="3"/>
        <v>0</v>
      </c>
    </row>
    <row r="36" spans="1:13" s="5" customFormat="1" ht="16.5" customHeight="1">
      <c r="A36" s="577"/>
      <c r="B36" s="665" t="s">
        <v>87</v>
      </c>
      <c r="C36" s="718" t="s">
        <v>31</v>
      </c>
      <c r="D36" s="719">
        <v>10</v>
      </c>
      <c r="E36" s="590"/>
      <c r="F36" s="706">
        <f t="shared" si="0"/>
        <v>0</v>
      </c>
      <c r="G36" s="636"/>
      <c r="H36" s="636"/>
      <c r="I36" s="578"/>
      <c r="J36" s="637"/>
      <c r="K36" s="637">
        <f t="shared" si="1"/>
        <v>0</v>
      </c>
      <c r="L36" s="638">
        <f t="shared" si="2"/>
        <v>0</v>
      </c>
      <c r="M36" s="639">
        <f t="shared" si="3"/>
        <v>0</v>
      </c>
    </row>
    <row r="37" spans="1:13" s="5" customFormat="1" ht="15.75" customHeight="1">
      <c r="A37" s="577"/>
      <c r="B37" s="665" t="s">
        <v>46</v>
      </c>
      <c r="C37" s="718" t="s">
        <v>31</v>
      </c>
      <c r="D37" s="719">
        <v>3</v>
      </c>
      <c r="E37" s="590"/>
      <c r="F37" s="706">
        <f t="shared" si="0"/>
        <v>0</v>
      </c>
      <c r="G37" s="636"/>
      <c r="H37" s="636"/>
      <c r="I37" s="578"/>
      <c r="J37" s="637"/>
      <c r="K37" s="637">
        <f t="shared" si="1"/>
        <v>0</v>
      </c>
      <c r="L37" s="638">
        <f t="shared" si="2"/>
        <v>0</v>
      </c>
      <c r="M37" s="639">
        <f t="shared" si="3"/>
        <v>0</v>
      </c>
    </row>
    <row r="38" spans="1:13" s="5" customFormat="1" ht="15" customHeight="1">
      <c r="A38" s="587"/>
      <c r="B38" s="665" t="s">
        <v>27</v>
      </c>
      <c r="C38" s="718" t="s">
        <v>34</v>
      </c>
      <c r="D38" s="719">
        <v>15</v>
      </c>
      <c r="E38" s="590"/>
      <c r="F38" s="706">
        <f t="shared" si="0"/>
        <v>0</v>
      </c>
      <c r="G38" s="636"/>
      <c r="H38" s="636"/>
      <c r="I38" s="578"/>
      <c r="J38" s="637"/>
      <c r="K38" s="637">
        <f t="shared" si="1"/>
        <v>0</v>
      </c>
      <c r="L38" s="638">
        <f t="shared" si="2"/>
        <v>0</v>
      </c>
      <c r="M38" s="639">
        <f t="shared" si="3"/>
        <v>0</v>
      </c>
    </row>
    <row r="39" spans="1:13" s="5" customFormat="1" ht="15.75" customHeight="1">
      <c r="A39" s="587"/>
      <c r="B39" s="665" t="s">
        <v>88</v>
      </c>
      <c r="C39" s="718" t="s">
        <v>35</v>
      </c>
      <c r="D39" s="719">
        <v>5</v>
      </c>
      <c r="E39" s="590"/>
      <c r="F39" s="706">
        <f t="shared" si="0"/>
        <v>0</v>
      </c>
      <c r="G39" s="636"/>
      <c r="H39" s="636"/>
      <c r="I39" s="578"/>
      <c r="J39" s="637"/>
      <c r="K39" s="637">
        <f t="shared" si="1"/>
        <v>0</v>
      </c>
      <c r="L39" s="638">
        <f t="shared" si="2"/>
        <v>0</v>
      </c>
      <c r="M39" s="639">
        <f t="shared" si="3"/>
        <v>0</v>
      </c>
    </row>
    <row r="40" spans="1:13" s="5" customFormat="1" ht="15" customHeight="1">
      <c r="A40" s="587"/>
      <c r="B40" s="665" t="s">
        <v>26</v>
      </c>
      <c r="C40" s="718" t="s">
        <v>32</v>
      </c>
      <c r="D40" s="719">
        <v>10</v>
      </c>
      <c r="E40" s="590"/>
      <c r="F40" s="706">
        <f t="shared" si="0"/>
        <v>0</v>
      </c>
      <c r="G40" s="636"/>
      <c r="H40" s="636"/>
      <c r="I40" s="578"/>
      <c r="J40" s="637"/>
      <c r="K40" s="637">
        <f t="shared" si="1"/>
        <v>0</v>
      </c>
      <c r="L40" s="638">
        <f t="shared" si="2"/>
        <v>0</v>
      </c>
      <c r="M40" s="639">
        <f t="shared" si="3"/>
        <v>0</v>
      </c>
    </row>
    <row r="41" spans="1:13" s="5" customFormat="1" ht="34.5" customHeight="1">
      <c r="A41" s="587"/>
      <c r="B41" s="666" t="s">
        <v>47</v>
      </c>
      <c r="C41" s="720" t="s">
        <v>30</v>
      </c>
      <c r="D41" s="719">
        <v>1</v>
      </c>
      <c r="E41" s="590"/>
      <c r="F41" s="706">
        <f t="shared" si="0"/>
        <v>0</v>
      </c>
      <c r="G41" s="636"/>
      <c r="H41" s="636"/>
      <c r="I41" s="578"/>
      <c r="J41" s="637"/>
      <c r="K41" s="637">
        <f t="shared" si="1"/>
        <v>0</v>
      </c>
      <c r="L41" s="638">
        <f t="shared" si="2"/>
        <v>0</v>
      </c>
      <c r="M41" s="639">
        <f t="shared" si="3"/>
        <v>0</v>
      </c>
    </row>
    <row r="42" spans="1:13" s="5" customFormat="1" ht="16.5" customHeight="1">
      <c r="A42" s="584"/>
      <c r="B42" s="659" t="s">
        <v>38</v>
      </c>
      <c r="C42" s="717"/>
      <c r="D42" s="717"/>
      <c r="E42" s="660"/>
      <c r="F42" s="661"/>
      <c r="G42" s="662"/>
      <c r="H42" s="662"/>
      <c r="I42" s="585"/>
      <c r="J42" s="618"/>
      <c r="K42" s="663"/>
      <c r="L42" s="664"/>
      <c r="M42" s="586">
        <f>SUM(M28:M41)</f>
        <v>0</v>
      </c>
    </row>
    <row r="43" spans="1:13" s="5" customFormat="1" ht="18" customHeight="1">
      <c r="A43" s="621"/>
      <c r="B43" s="787" t="s">
        <v>29</v>
      </c>
      <c r="C43" s="720"/>
      <c r="D43" s="721"/>
      <c r="E43" s="766"/>
      <c r="F43" s="674"/>
      <c r="G43" s="670"/>
      <c r="H43" s="670"/>
      <c r="I43" s="597"/>
      <c r="J43" s="671"/>
      <c r="K43" s="671"/>
      <c r="L43" s="672"/>
      <c r="M43" s="790"/>
    </row>
    <row r="44" spans="1:13" s="5" customFormat="1" ht="15.75" customHeight="1">
      <c r="A44" s="588"/>
      <c r="B44" s="665" t="s">
        <v>48</v>
      </c>
      <c r="C44" s="718" t="s">
        <v>33</v>
      </c>
      <c r="D44" s="721">
        <v>1620</v>
      </c>
      <c r="E44" s="590"/>
      <c r="F44" s="706">
        <f>E44*D44</f>
        <v>0</v>
      </c>
      <c r="G44" s="636"/>
      <c r="H44" s="636"/>
      <c r="I44" s="578"/>
      <c r="J44" s="637"/>
      <c r="K44" s="637">
        <f>(F44+J44)*0.12</f>
        <v>0</v>
      </c>
      <c r="L44" s="638">
        <f>(F44+K44)/D44</f>
        <v>0</v>
      </c>
      <c r="M44" s="639">
        <f>K44+F44</f>
        <v>0</v>
      </c>
    </row>
    <row r="45" spans="1:13" s="5" customFormat="1" ht="18" customHeight="1">
      <c r="A45" s="589"/>
      <c r="B45" s="665" t="s">
        <v>52</v>
      </c>
      <c r="C45" s="718" t="s">
        <v>33</v>
      </c>
      <c r="D45" s="721">
        <v>90</v>
      </c>
      <c r="E45" s="590"/>
      <c r="F45" s="706">
        <f>E45*D45</f>
        <v>0</v>
      </c>
      <c r="G45" s="636"/>
      <c r="H45" s="636"/>
      <c r="I45" s="578"/>
      <c r="J45" s="637"/>
      <c r="K45" s="637">
        <f>(F45+J45)*0.12</f>
        <v>0</v>
      </c>
      <c r="L45" s="638">
        <f>(F45+K45)/D45</f>
        <v>0</v>
      </c>
      <c r="M45" s="639">
        <f>K45+F45</f>
        <v>0</v>
      </c>
    </row>
    <row r="46" spans="1:13" s="5" customFormat="1" ht="16.5" customHeight="1">
      <c r="A46" s="584"/>
      <c r="B46" s="659" t="s">
        <v>38</v>
      </c>
      <c r="C46" s="722"/>
      <c r="D46" s="723"/>
      <c r="E46" s="660"/>
      <c r="F46" s="661"/>
      <c r="G46" s="662"/>
      <c r="H46" s="662"/>
      <c r="I46" s="585"/>
      <c r="J46" s="618"/>
      <c r="K46" s="618"/>
      <c r="L46" s="664"/>
      <c r="M46" s="586">
        <f>SUM(M44:M45)</f>
        <v>0</v>
      </c>
    </row>
    <row r="47" spans="1:13" s="5" customFormat="1" ht="18.75" customHeight="1">
      <c r="A47" s="791"/>
      <c r="B47" s="787" t="s">
        <v>28</v>
      </c>
      <c r="C47" s="718"/>
      <c r="D47" s="731"/>
      <c r="E47" s="792"/>
      <c r="F47" s="793"/>
      <c r="G47" s="794"/>
      <c r="H47" s="636"/>
      <c r="I47" s="578"/>
      <c r="J47" s="637"/>
      <c r="K47" s="637"/>
      <c r="L47" s="638"/>
      <c r="M47" s="639"/>
    </row>
    <row r="48" spans="1:13" s="5" customFormat="1" ht="16.5" customHeight="1">
      <c r="A48" s="577"/>
      <c r="B48" s="665" t="s">
        <v>215</v>
      </c>
      <c r="C48" s="718" t="s">
        <v>16</v>
      </c>
      <c r="D48" s="716">
        <v>12</v>
      </c>
      <c r="E48" s="590"/>
      <c r="F48" s="706">
        <f>E48*D48</f>
        <v>0</v>
      </c>
      <c r="G48" s="636"/>
      <c r="H48" s="636"/>
      <c r="I48" s="578"/>
      <c r="J48" s="637"/>
      <c r="K48" s="637">
        <f>(F48+J48)*0.12</f>
        <v>0</v>
      </c>
      <c r="L48" s="638">
        <f>(F48+K48)/D48</f>
        <v>0</v>
      </c>
      <c r="M48" s="639">
        <f>K48+F48</f>
        <v>0</v>
      </c>
    </row>
    <row r="49" spans="1:13" s="5" customFormat="1" ht="16.5" customHeight="1">
      <c r="A49" s="577"/>
      <c r="B49" s="665" t="s">
        <v>216</v>
      </c>
      <c r="C49" s="718" t="s">
        <v>16</v>
      </c>
      <c r="D49" s="716">
        <v>2</v>
      </c>
      <c r="E49" s="590"/>
      <c r="F49" s="706">
        <f>E49*D49</f>
        <v>0</v>
      </c>
      <c r="G49" s="636"/>
      <c r="H49" s="636"/>
      <c r="I49" s="578"/>
      <c r="J49" s="637"/>
      <c r="K49" s="637">
        <f>(F49+J49)*0.12</f>
        <v>0</v>
      </c>
      <c r="L49" s="638">
        <f>(F49+K49)/D49</f>
        <v>0</v>
      </c>
      <c r="M49" s="639">
        <f>K49+F49</f>
        <v>0</v>
      </c>
    </row>
    <row r="50" spans="1:13" s="5" customFormat="1" ht="25.5" customHeight="1">
      <c r="A50" s="584"/>
      <c r="B50" s="659" t="s">
        <v>38</v>
      </c>
      <c r="C50" s="717"/>
      <c r="D50" s="717"/>
      <c r="E50" s="660"/>
      <c r="F50" s="661"/>
      <c r="G50" s="662"/>
      <c r="H50" s="662"/>
      <c r="I50" s="585"/>
      <c r="J50" s="618"/>
      <c r="K50" s="618"/>
      <c r="L50" s="664"/>
      <c r="M50" s="586">
        <f>SUM(M48:M49)</f>
        <v>0</v>
      </c>
    </row>
    <row r="51" spans="1:13" s="5" customFormat="1" ht="24.75" customHeight="1">
      <c r="A51" s="591"/>
      <c r="B51" s="667" t="s">
        <v>162</v>
      </c>
      <c r="C51" s="724"/>
      <c r="D51" s="724"/>
      <c r="E51" s="725"/>
      <c r="F51" s="726"/>
      <c r="G51" s="727"/>
      <c r="H51" s="727"/>
      <c r="I51" s="728"/>
      <c r="J51" s="729"/>
      <c r="K51" s="729"/>
      <c r="L51" s="730"/>
      <c r="M51" s="592">
        <f>M50+M46+M42+M26</f>
        <v>0</v>
      </c>
    </row>
    <row r="52" spans="1:13" s="5" customFormat="1" ht="15" customHeight="1">
      <c r="A52" s="582" t="s">
        <v>346</v>
      </c>
      <c r="B52" s="647" t="s">
        <v>83</v>
      </c>
      <c r="C52" s="711"/>
      <c r="D52" s="712"/>
      <c r="E52" s="648"/>
      <c r="F52" s="649"/>
      <c r="G52" s="650"/>
      <c r="H52" s="650"/>
      <c r="I52" s="650"/>
      <c r="J52" s="604"/>
      <c r="K52" s="604"/>
      <c r="L52" s="651"/>
      <c r="M52" s="652"/>
    </row>
    <row r="53" spans="1:13" s="5" customFormat="1" ht="15" customHeight="1">
      <c r="A53" s="783"/>
      <c r="B53" s="784" t="s">
        <v>185</v>
      </c>
      <c r="C53" s="720"/>
      <c r="D53" s="785"/>
      <c r="E53" s="766"/>
      <c r="F53" s="674"/>
      <c r="G53" s="786"/>
      <c r="H53" s="786"/>
      <c r="I53" s="786"/>
      <c r="J53" s="637"/>
      <c r="K53" s="637"/>
      <c r="L53" s="638"/>
      <c r="M53" s="639"/>
    </row>
    <row r="54" spans="1:13" s="5" customFormat="1" ht="31.5" customHeight="1">
      <c r="A54" s="583"/>
      <c r="B54" s="657" t="s">
        <v>186</v>
      </c>
      <c r="C54" s="715" t="s">
        <v>192</v>
      </c>
      <c r="D54" s="716">
        <v>11</v>
      </c>
      <c r="E54" s="590"/>
      <c r="F54" s="706">
        <f>E54*D54</f>
        <v>0</v>
      </c>
      <c r="G54" s="636"/>
      <c r="H54" s="636"/>
      <c r="I54" s="578"/>
      <c r="J54" s="637"/>
      <c r="K54" s="637">
        <f>(F54+J54)*0.12</f>
        <v>0</v>
      </c>
      <c r="L54" s="638">
        <f>(F54+K54)/D54</f>
        <v>0</v>
      </c>
      <c r="M54" s="639">
        <f>K54+F54</f>
        <v>0</v>
      </c>
    </row>
    <row r="55" spans="1:13" s="5" customFormat="1" ht="30" customHeight="1">
      <c r="A55" s="583"/>
      <c r="B55" s="657" t="s">
        <v>187</v>
      </c>
      <c r="C55" s="715" t="s">
        <v>192</v>
      </c>
      <c r="D55" s="716">
        <v>11</v>
      </c>
      <c r="E55" s="590"/>
      <c r="F55" s="706">
        <f>E55*D55</f>
        <v>0</v>
      </c>
      <c r="G55" s="636"/>
      <c r="H55" s="636"/>
      <c r="I55" s="578"/>
      <c r="J55" s="637"/>
      <c r="K55" s="637">
        <f>(F55+J55)*0.12</f>
        <v>0</v>
      </c>
      <c r="L55" s="638">
        <f>(F55+K55)/D55</f>
        <v>0</v>
      </c>
      <c r="M55" s="639">
        <f>K55+F55</f>
        <v>0</v>
      </c>
    </row>
    <row r="56" spans="1:13" s="5" customFormat="1" ht="36" customHeight="1">
      <c r="A56" s="583"/>
      <c r="B56" s="657" t="s">
        <v>188</v>
      </c>
      <c r="C56" s="715" t="s">
        <v>192</v>
      </c>
      <c r="D56" s="716">
        <v>1</v>
      </c>
      <c r="E56" s="590"/>
      <c r="F56" s="706">
        <f>E56*D56</f>
        <v>0</v>
      </c>
      <c r="G56" s="636"/>
      <c r="H56" s="636"/>
      <c r="I56" s="578"/>
      <c r="J56" s="637"/>
      <c r="K56" s="637">
        <f>(F56+J56)*0.12</f>
        <v>0</v>
      </c>
      <c r="L56" s="638">
        <f>(F56+K56)/D56</f>
        <v>0</v>
      </c>
      <c r="M56" s="639">
        <f>K56+F56</f>
        <v>0</v>
      </c>
    </row>
    <row r="57" spans="1:13" s="5" customFormat="1" ht="36" customHeight="1">
      <c r="A57" s="583"/>
      <c r="B57" s="658" t="s">
        <v>198</v>
      </c>
      <c r="C57" s="715" t="s">
        <v>193</v>
      </c>
      <c r="D57" s="716">
        <v>3</v>
      </c>
      <c r="E57" s="590"/>
      <c r="F57" s="706">
        <f>E57*D57</f>
        <v>0</v>
      </c>
      <c r="G57" s="636"/>
      <c r="H57" s="636"/>
      <c r="I57" s="578"/>
      <c r="J57" s="637"/>
      <c r="K57" s="637">
        <f>(F57+J57)*0.12</f>
        <v>0</v>
      </c>
      <c r="L57" s="638">
        <f>(F57+K57)/D57</f>
        <v>0</v>
      </c>
      <c r="M57" s="639">
        <f>K57+F57</f>
        <v>0</v>
      </c>
    </row>
    <row r="58" spans="1:13" s="5" customFormat="1" ht="30.75" customHeight="1">
      <c r="A58" s="583"/>
      <c r="B58" s="658" t="s">
        <v>189</v>
      </c>
      <c r="C58" s="715" t="s">
        <v>33</v>
      </c>
      <c r="D58" s="716">
        <v>56.76</v>
      </c>
      <c r="E58" s="590"/>
      <c r="F58" s="706">
        <f>E58*D58</f>
        <v>0</v>
      </c>
      <c r="G58" s="636"/>
      <c r="H58" s="636"/>
      <c r="I58" s="578"/>
      <c r="J58" s="637"/>
      <c r="K58" s="637">
        <f>(F58+J58)*0.12</f>
        <v>0</v>
      </c>
      <c r="L58" s="638">
        <f>(F58+K58)/D58</f>
        <v>0</v>
      </c>
      <c r="M58" s="639">
        <f>K58+F58</f>
        <v>0</v>
      </c>
    </row>
    <row r="59" spans="1:13" s="5" customFormat="1" ht="15" customHeight="1">
      <c r="A59" s="584"/>
      <c r="B59" s="659" t="s">
        <v>38</v>
      </c>
      <c r="C59" s="717"/>
      <c r="D59" s="717"/>
      <c r="E59" s="660"/>
      <c r="F59" s="661"/>
      <c r="G59" s="662"/>
      <c r="H59" s="662"/>
      <c r="I59" s="585"/>
      <c r="J59" s="618"/>
      <c r="K59" s="663"/>
      <c r="L59" s="664"/>
      <c r="M59" s="586">
        <f>SUM(M54:M58)</f>
        <v>0</v>
      </c>
    </row>
    <row r="60" spans="1:13" s="5" customFormat="1" ht="15" customHeight="1">
      <c r="A60" s="621"/>
      <c r="B60" s="787" t="s">
        <v>25</v>
      </c>
      <c r="C60" s="788"/>
      <c r="D60" s="789"/>
      <c r="E60" s="766"/>
      <c r="F60" s="674"/>
      <c r="G60" s="786"/>
      <c r="H60" s="786"/>
      <c r="I60" s="786"/>
      <c r="J60" s="637"/>
      <c r="K60" s="637"/>
      <c r="L60" s="638"/>
      <c r="M60" s="639"/>
    </row>
    <row r="61" spans="1:13" s="5" customFormat="1" ht="15" customHeight="1">
      <c r="A61" s="577"/>
      <c r="B61" s="665" t="s">
        <v>39</v>
      </c>
      <c r="C61" s="718" t="s">
        <v>89</v>
      </c>
      <c r="D61" s="719">
        <v>115</v>
      </c>
      <c r="E61" s="590"/>
      <c r="F61" s="706">
        <f aca="true" t="shared" si="4" ref="F61:F76">E61*D61</f>
        <v>0</v>
      </c>
      <c r="G61" s="636"/>
      <c r="H61" s="636"/>
      <c r="I61" s="578"/>
      <c r="J61" s="637"/>
      <c r="K61" s="637">
        <f aca="true" t="shared" si="5" ref="K61:K76">(F61+J61)*0.12</f>
        <v>0</v>
      </c>
      <c r="L61" s="638">
        <f aca="true" t="shared" si="6" ref="L61:L76">(F61+K61)/D61</f>
        <v>0</v>
      </c>
      <c r="M61" s="639">
        <f aca="true" t="shared" si="7" ref="M61:M76">K61+F61</f>
        <v>0</v>
      </c>
    </row>
    <row r="62" spans="1:13" s="5" customFormat="1" ht="15" customHeight="1">
      <c r="A62" s="577"/>
      <c r="B62" s="665" t="s">
        <v>41</v>
      </c>
      <c r="C62" s="718" t="s">
        <v>31</v>
      </c>
      <c r="D62" s="719">
        <v>46</v>
      </c>
      <c r="E62" s="590"/>
      <c r="F62" s="706">
        <f t="shared" si="4"/>
        <v>0</v>
      </c>
      <c r="G62" s="636"/>
      <c r="H62" s="636"/>
      <c r="I62" s="578"/>
      <c r="J62" s="637"/>
      <c r="K62" s="637">
        <f t="shared" si="5"/>
        <v>0</v>
      </c>
      <c r="L62" s="638">
        <f t="shared" si="6"/>
        <v>0</v>
      </c>
      <c r="M62" s="639">
        <f t="shared" si="7"/>
        <v>0</v>
      </c>
    </row>
    <row r="63" spans="1:13" s="5" customFormat="1" ht="15" customHeight="1">
      <c r="A63" s="577"/>
      <c r="B63" s="665" t="s">
        <v>42</v>
      </c>
      <c r="C63" s="718" t="s">
        <v>31</v>
      </c>
      <c r="D63" s="719">
        <v>38</v>
      </c>
      <c r="E63" s="590"/>
      <c r="F63" s="706">
        <f t="shared" si="4"/>
        <v>0</v>
      </c>
      <c r="G63" s="636"/>
      <c r="H63" s="636"/>
      <c r="I63" s="578"/>
      <c r="J63" s="637"/>
      <c r="K63" s="637">
        <f t="shared" si="5"/>
        <v>0</v>
      </c>
      <c r="L63" s="638">
        <f t="shared" si="6"/>
        <v>0</v>
      </c>
      <c r="M63" s="639">
        <f t="shared" si="7"/>
        <v>0</v>
      </c>
    </row>
    <row r="64" spans="1:13" s="5" customFormat="1" ht="15" customHeight="1">
      <c r="A64" s="577"/>
      <c r="B64" s="665" t="s">
        <v>43</v>
      </c>
      <c r="C64" s="718" t="s">
        <v>31</v>
      </c>
      <c r="D64" s="719">
        <v>46</v>
      </c>
      <c r="E64" s="590"/>
      <c r="F64" s="706">
        <f t="shared" si="4"/>
        <v>0</v>
      </c>
      <c r="G64" s="636"/>
      <c r="H64" s="636"/>
      <c r="I64" s="578"/>
      <c r="J64" s="637"/>
      <c r="K64" s="637">
        <f t="shared" si="5"/>
        <v>0</v>
      </c>
      <c r="L64" s="638">
        <f t="shared" si="6"/>
        <v>0</v>
      </c>
      <c r="M64" s="639">
        <f t="shared" si="7"/>
        <v>0</v>
      </c>
    </row>
    <row r="65" spans="1:13" s="5" customFormat="1" ht="15" customHeight="1">
      <c r="A65" s="577"/>
      <c r="B65" s="665" t="s">
        <v>40</v>
      </c>
      <c r="C65" s="718" t="s">
        <v>89</v>
      </c>
      <c r="D65" s="719">
        <v>15</v>
      </c>
      <c r="E65" s="590"/>
      <c r="F65" s="706">
        <f t="shared" si="4"/>
        <v>0</v>
      </c>
      <c r="G65" s="636"/>
      <c r="H65" s="636"/>
      <c r="I65" s="578"/>
      <c r="J65" s="637"/>
      <c r="K65" s="637">
        <f t="shared" si="5"/>
        <v>0</v>
      </c>
      <c r="L65" s="638">
        <f t="shared" si="6"/>
        <v>0</v>
      </c>
      <c r="M65" s="639">
        <f t="shared" si="7"/>
        <v>0</v>
      </c>
    </row>
    <row r="66" spans="1:13" s="5" customFormat="1" ht="15" customHeight="1">
      <c r="A66" s="577"/>
      <c r="B66" s="665" t="s">
        <v>84</v>
      </c>
      <c r="C66" s="718" t="s">
        <v>31</v>
      </c>
      <c r="D66" s="719">
        <v>6</v>
      </c>
      <c r="E66" s="590"/>
      <c r="F66" s="706">
        <f t="shared" si="4"/>
        <v>0</v>
      </c>
      <c r="G66" s="636"/>
      <c r="H66" s="636"/>
      <c r="I66" s="578"/>
      <c r="J66" s="637"/>
      <c r="K66" s="637">
        <f t="shared" si="5"/>
        <v>0</v>
      </c>
      <c r="L66" s="638">
        <f t="shared" si="6"/>
        <v>0</v>
      </c>
      <c r="M66" s="639">
        <f t="shared" si="7"/>
        <v>0</v>
      </c>
    </row>
    <row r="67" spans="1:13" s="5" customFormat="1" ht="15" customHeight="1">
      <c r="A67" s="577"/>
      <c r="B67" s="665" t="s">
        <v>85</v>
      </c>
      <c r="C67" s="718" t="s">
        <v>31</v>
      </c>
      <c r="D67" s="719">
        <v>5</v>
      </c>
      <c r="E67" s="590"/>
      <c r="F67" s="706">
        <f t="shared" si="4"/>
        <v>0</v>
      </c>
      <c r="G67" s="636"/>
      <c r="H67" s="636"/>
      <c r="I67" s="578"/>
      <c r="J67" s="637"/>
      <c r="K67" s="637">
        <f t="shared" si="5"/>
        <v>0</v>
      </c>
      <c r="L67" s="638">
        <f t="shared" si="6"/>
        <v>0</v>
      </c>
      <c r="M67" s="639">
        <f t="shared" si="7"/>
        <v>0</v>
      </c>
    </row>
    <row r="68" spans="1:13" s="5" customFormat="1" ht="15" customHeight="1">
      <c r="A68" s="577"/>
      <c r="B68" s="665" t="s">
        <v>86</v>
      </c>
      <c r="C68" s="718" t="s">
        <v>31</v>
      </c>
      <c r="D68" s="719">
        <v>6</v>
      </c>
      <c r="E68" s="590"/>
      <c r="F68" s="706">
        <f t="shared" si="4"/>
        <v>0</v>
      </c>
      <c r="G68" s="636"/>
      <c r="H68" s="636"/>
      <c r="I68" s="578"/>
      <c r="J68" s="637"/>
      <c r="K68" s="637">
        <f t="shared" si="5"/>
        <v>0</v>
      </c>
      <c r="L68" s="638">
        <f t="shared" si="6"/>
        <v>0</v>
      </c>
      <c r="M68" s="639">
        <f t="shared" si="7"/>
        <v>0</v>
      </c>
    </row>
    <row r="69" spans="1:13" s="5" customFormat="1" ht="15" customHeight="1">
      <c r="A69" s="577"/>
      <c r="B69" s="665" t="s">
        <v>81</v>
      </c>
      <c r="C69" s="718" t="s">
        <v>89</v>
      </c>
      <c r="D69" s="719">
        <v>6</v>
      </c>
      <c r="E69" s="590"/>
      <c r="F69" s="706">
        <f t="shared" si="4"/>
        <v>0</v>
      </c>
      <c r="G69" s="636"/>
      <c r="H69" s="636"/>
      <c r="I69" s="578"/>
      <c r="J69" s="637"/>
      <c r="K69" s="637">
        <f t="shared" si="5"/>
        <v>0</v>
      </c>
      <c r="L69" s="638">
        <f t="shared" si="6"/>
        <v>0</v>
      </c>
      <c r="M69" s="639">
        <f t="shared" si="7"/>
        <v>0</v>
      </c>
    </row>
    <row r="70" spans="1:13" s="5" customFormat="1" ht="15" customHeight="1">
      <c r="A70" s="577"/>
      <c r="B70" s="665" t="s">
        <v>82</v>
      </c>
      <c r="C70" s="718" t="s">
        <v>51</v>
      </c>
      <c r="D70" s="719">
        <v>2</v>
      </c>
      <c r="E70" s="590"/>
      <c r="F70" s="706">
        <f t="shared" si="4"/>
        <v>0</v>
      </c>
      <c r="G70" s="636"/>
      <c r="H70" s="636"/>
      <c r="I70" s="578"/>
      <c r="J70" s="637"/>
      <c r="K70" s="637">
        <f t="shared" si="5"/>
        <v>0</v>
      </c>
      <c r="L70" s="638">
        <f t="shared" si="6"/>
        <v>0</v>
      </c>
      <c r="M70" s="639">
        <f t="shared" si="7"/>
        <v>0</v>
      </c>
    </row>
    <row r="71" spans="1:13" s="5" customFormat="1" ht="14.25" customHeight="1">
      <c r="A71" s="577"/>
      <c r="B71" s="665" t="s">
        <v>87</v>
      </c>
      <c r="C71" s="718" t="s">
        <v>31</v>
      </c>
      <c r="D71" s="719">
        <v>10</v>
      </c>
      <c r="E71" s="590"/>
      <c r="F71" s="706">
        <f t="shared" si="4"/>
        <v>0</v>
      </c>
      <c r="G71" s="636"/>
      <c r="H71" s="636"/>
      <c r="I71" s="578"/>
      <c r="J71" s="637"/>
      <c r="K71" s="637">
        <f t="shared" si="5"/>
        <v>0</v>
      </c>
      <c r="L71" s="638">
        <f t="shared" si="6"/>
        <v>0</v>
      </c>
      <c r="M71" s="639">
        <f t="shared" si="7"/>
        <v>0</v>
      </c>
    </row>
    <row r="72" spans="1:13" s="5" customFormat="1" ht="18" customHeight="1">
      <c r="A72" s="577"/>
      <c r="B72" s="665" t="s">
        <v>46</v>
      </c>
      <c r="C72" s="718" t="s">
        <v>31</v>
      </c>
      <c r="D72" s="719">
        <v>3</v>
      </c>
      <c r="E72" s="590"/>
      <c r="F72" s="706">
        <f t="shared" si="4"/>
        <v>0</v>
      </c>
      <c r="G72" s="636"/>
      <c r="H72" s="636"/>
      <c r="I72" s="578"/>
      <c r="J72" s="637"/>
      <c r="K72" s="637">
        <f t="shared" si="5"/>
        <v>0</v>
      </c>
      <c r="L72" s="638">
        <f t="shared" si="6"/>
        <v>0</v>
      </c>
      <c r="M72" s="639">
        <f t="shared" si="7"/>
        <v>0</v>
      </c>
    </row>
    <row r="73" spans="1:13" s="5" customFormat="1" ht="15" customHeight="1">
      <c r="A73" s="587"/>
      <c r="B73" s="665" t="s">
        <v>27</v>
      </c>
      <c r="C73" s="718" t="s">
        <v>34</v>
      </c>
      <c r="D73" s="719">
        <v>15</v>
      </c>
      <c r="E73" s="590"/>
      <c r="F73" s="706">
        <f t="shared" si="4"/>
        <v>0</v>
      </c>
      <c r="G73" s="636"/>
      <c r="H73" s="636"/>
      <c r="I73" s="578"/>
      <c r="J73" s="637"/>
      <c r="K73" s="637">
        <f t="shared" si="5"/>
        <v>0</v>
      </c>
      <c r="L73" s="638">
        <f t="shared" si="6"/>
        <v>0</v>
      </c>
      <c r="M73" s="639">
        <f t="shared" si="7"/>
        <v>0</v>
      </c>
    </row>
    <row r="74" spans="1:13" s="5" customFormat="1" ht="15" customHeight="1">
      <c r="A74" s="587"/>
      <c r="B74" s="665" t="s">
        <v>88</v>
      </c>
      <c r="C74" s="718" t="s">
        <v>35</v>
      </c>
      <c r="D74" s="719">
        <v>5</v>
      </c>
      <c r="E74" s="590"/>
      <c r="F74" s="706">
        <f t="shared" si="4"/>
        <v>0</v>
      </c>
      <c r="G74" s="636"/>
      <c r="H74" s="636"/>
      <c r="I74" s="578"/>
      <c r="J74" s="637"/>
      <c r="K74" s="637">
        <f t="shared" si="5"/>
        <v>0</v>
      </c>
      <c r="L74" s="638">
        <f t="shared" si="6"/>
        <v>0</v>
      </c>
      <c r="M74" s="639">
        <f t="shared" si="7"/>
        <v>0</v>
      </c>
    </row>
    <row r="75" spans="1:13" s="5" customFormat="1" ht="15" customHeight="1">
      <c r="A75" s="587"/>
      <c r="B75" s="665" t="s">
        <v>26</v>
      </c>
      <c r="C75" s="718" t="s">
        <v>32</v>
      </c>
      <c r="D75" s="719">
        <v>10</v>
      </c>
      <c r="E75" s="590"/>
      <c r="F75" s="706">
        <f t="shared" si="4"/>
        <v>0</v>
      </c>
      <c r="G75" s="636"/>
      <c r="H75" s="636"/>
      <c r="I75" s="578"/>
      <c r="J75" s="637"/>
      <c r="K75" s="637">
        <f t="shared" si="5"/>
        <v>0</v>
      </c>
      <c r="L75" s="638">
        <f t="shared" si="6"/>
        <v>0</v>
      </c>
      <c r="M75" s="639">
        <f t="shared" si="7"/>
        <v>0</v>
      </c>
    </row>
    <row r="76" spans="1:13" s="5" customFormat="1" ht="32.25" customHeight="1">
      <c r="A76" s="587"/>
      <c r="B76" s="666" t="s">
        <v>47</v>
      </c>
      <c r="C76" s="720" t="s">
        <v>30</v>
      </c>
      <c r="D76" s="719">
        <v>1</v>
      </c>
      <c r="E76" s="590"/>
      <c r="F76" s="706">
        <f t="shared" si="4"/>
        <v>0</v>
      </c>
      <c r="G76" s="636"/>
      <c r="H76" s="636"/>
      <c r="I76" s="578"/>
      <c r="J76" s="637"/>
      <c r="K76" s="637">
        <f t="shared" si="5"/>
        <v>0</v>
      </c>
      <c r="L76" s="638">
        <f t="shared" si="6"/>
        <v>0</v>
      </c>
      <c r="M76" s="639">
        <f t="shared" si="7"/>
        <v>0</v>
      </c>
    </row>
    <row r="77" spans="1:13" s="5" customFormat="1" ht="15.75" customHeight="1">
      <c r="A77" s="584"/>
      <c r="B77" s="659" t="s">
        <v>38</v>
      </c>
      <c r="C77" s="717"/>
      <c r="D77" s="717"/>
      <c r="E77" s="660"/>
      <c r="F77" s="661"/>
      <c r="G77" s="662"/>
      <c r="H77" s="662"/>
      <c r="I77" s="585"/>
      <c r="J77" s="618"/>
      <c r="K77" s="618"/>
      <c r="L77" s="664"/>
      <c r="M77" s="586">
        <f>SUM(M61:M76)</f>
        <v>0</v>
      </c>
    </row>
    <row r="78" spans="1:13" s="5" customFormat="1" ht="15" customHeight="1">
      <c r="A78" s="621"/>
      <c r="B78" s="787" t="s">
        <v>29</v>
      </c>
      <c r="C78" s="720"/>
      <c r="D78" s="721"/>
      <c r="E78" s="766"/>
      <c r="F78" s="674"/>
      <c r="G78" s="636"/>
      <c r="H78" s="636"/>
      <c r="I78" s="578"/>
      <c r="J78" s="637"/>
      <c r="K78" s="637"/>
      <c r="L78" s="638"/>
      <c r="M78" s="639"/>
    </row>
    <row r="79" spans="1:13" s="5" customFormat="1" ht="15" customHeight="1">
      <c r="A79" s="588"/>
      <c r="B79" s="665" t="s">
        <v>48</v>
      </c>
      <c r="C79" s="718" t="s">
        <v>33</v>
      </c>
      <c r="D79" s="731">
        <v>1035</v>
      </c>
      <c r="E79" s="590"/>
      <c r="F79" s="706">
        <f>E79*D79</f>
        <v>0</v>
      </c>
      <c r="G79" s="636"/>
      <c r="H79" s="636"/>
      <c r="I79" s="578"/>
      <c r="J79" s="637"/>
      <c r="K79" s="637">
        <f>(F79+J79)*0.12</f>
        <v>0</v>
      </c>
      <c r="L79" s="638">
        <f>(F79+K79)/D79</f>
        <v>0</v>
      </c>
      <c r="M79" s="639">
        <f>K79+F79</f>
        <v>0</v>
      </c>
    </row>
    <row r="80" spans="1:13" s="5" customFormat="1" ht="15" customHeight="1">
      <c r="A80" s="589"/>
      <c r="B80" s="665" t="s">
        <v>52</v>
      </c>
      <c r="C80" s="718" t="s">
        <v>33</v>
      </c>
      <c r="D80" s="731">
        <v>135</v>
      </c>
      <c r="E80" s="590"/>
      <c r="F80" s="706">
        <f>E80*D80</f>
        <v>0</v>
      </c>
      <c r="G80" s="636"/>
      <c r="H80" s="636"/>
      <c r="I80" s="578"/>
      <c r="J80" s="637"/>
      <c r="K80" s="637">
        <f>(F80+J80)*0.12</f>
        <v>0</v>
      </c>
      <c r="L80" s="638">
        <f>(F80+K80)/D80</f>
        <v>0</v>
      </c>
      <c r="M80" s="639">
        <f>K80+F80</f>
        <v>0</v>
      </c>
    </row>
    <row r="81" spans="1:13" s="5" customFormat="1" ht="15" customHeight="1">
      <c r="A81" s="589"/>
      <c r="B81" s="665" t="s">
        <v>49</v>
      </c>
      <c r="C81" s="718" t="s">
        <v>33</v>
      </c>
      <c r="D81" s="731">
        <v>18</v>
      </c>
      <c r="E81" s="590"/>
      <c r="F81" s="706">
        <f>E81*D81</f>
        <v>0</v>
      </c>
      <c r="G81" s="636"/>
      <c r="H81" s="636"/>
      <c r="I81" s="578"/>
      <c r="J81" s="637"/>
      <c r="K81" s="637">
        <f>(F81+J81)*0.12</f>
        <v>0</v>
      </c>
      <c r="L81" s="638">
        <f>(F81+K81)/D81</f>
        <v>0</v>
      </c>
      <c r="M81" s="639">
        <f>K81+F81</f>
        <v>0</v>
      </c>
    </row>
    <row r="82" spans="1:13" s="5" customFormat="1" ht="17.25" customHeight="1">
      <c r="A82" s="589"/>
      <c r="B82" s="665" t="s">
        <v>175</v>
      </c>
      <c r="C82" s="718" t="s">
        <v>33</v>
      </c>
      <c r="D82" s="731">
        <v>54</v>
      </c>
      <c r="E82" s="590"/>
      <c r="F82" s="706">
        <f>E82*D82</f>
        <v>0</v>
      </c>
      <c r="G82" s="636"/>
      <c r="H82" s="636"/>
      <c r="I82" s="578"/>
      <c r="J82" s="637"/>
      <c r="K82" s="637">
        <f>(F82+J82)*0.12</f>
        <v>0</v>
      </c>
      <c r="L82" s="638">
        <f>(F82+K82)/D82</f>
        <v>0</v>
      </c>
      <c r="M82" s="639">
        <f>K82+F82</f>
        <v>0</v>
      </c>
    </row>
    <row r="83" spans="1:13" s="5" customFormat="1" ht="15" customHeight="1">
      <c r="A83" s="584"/>
      <c r="B83" s="659" t="s">
        <v>38</v>
      </c>
      <c r="C83" s="722"/>
      <c r="D83" s="723"/>
      <c r="E83" s="660"/>
      <c r="F83" s="661"/>
      <c r="G83" s="662"/>
      <c r="H83" s="662"/>
      <c r="I83" s="585"/>
      <c r="J83" s="618"/>
      <c r="K83" s="618"/>
      <c r="L83" s="664"/>
      <c r="M83" s="586">
        <f>SUM(M79:M82)</f>
        <v>0</v>
      </c>
    </row>
    <row r="84" spans="1:13" s="5" customFormat="1" ht="15" customHeight="1">
      <c r="A84" s="791"/>
      <c r="B84" s="787" t="s">
        <v>28</v>
      </c>
      <c r="C84" s="718"/>
      <c r="D84" s="731"/>
      <c r="E84" s="792"/>
      <c r="F84" s="793"/>
      <c r="G84" s="794"/>
      <c r="H84" s="636"/>
      <c r="I84" s="578"/>
      <c r="J84" s="637"/>
      <c r="K84" s="637"/>
      <c r="L84" s="638"/>
      <c r="M84" s="639"/>
    </row>
    <row r="85" spans="1:13" s="5" customFormat="1" ht="15" customHeight="1">
      <c r="A85" s="577"/>
      <c r="B85" s="665" t="s">
        <v>215</v>
      </c>
      <c r="C85" s="718" t="s">
        <v>16</v>
      </c>
      <c r="D85" s="719">
        <v>23</v>
      </c>
      <c r="E85" s="590"/>
      <c r="F85" s="706">
        <f aca="true" t="shared" si="8" ref="F85:F93">E85*D85</f>
        <v>0</v>
      </c>
      <c r="G85" s="636"/>
      <c r="H85" s="636"/>
      <c r="I85" s="578"/>
      <c r="J85" s="637"/>
      <c r="K85" s="637">
        <f aca="true" t="shared" si="9" ref="K85:K93">(F85+J85)*0.12</f>
        <v>0</v>
      </c>
      <c r="L85" s="638">
        <f aca="true" t="shared" si="10" ref="L85:L93">(F85+K85)/D85</f>
        <v>0</v>
      </c>
      <c r="M85" s="639">
        <f aca="true" t="shared" si="11" ref="M85:M93">K85+F85</f>
        <v>0</v>
      </c>
    </row>
    <row r="86" spans="1:13" s="5" customFormat="1" ht="15" customHeight="1">
      <c r="A86" s="577"/>
      <c r="B86" s="665" t="s">
        <v>216</v>
      </c>
      <c r="C86" s="718" t="s">
        <v>16</v>
      </c>
      <c r="D86" s="719">
        <v>2</v>
      </c>
      <c r="E86" s="590"/>
      <c r="F86" s="706">
        <f t="shared" si="8"/>
        <v>0</v>
      </c>
      <c r="G86" s="636"/>
      <c r="H86" s="636"/>
      <c r="I86" s="578"/>
      <c r="J86" s="637"/>
      <c r="K86" s="637">
        <f t="shared" si="9"/>
        <v>0</v>
      </c>
      <c r="L86" s="638">
        <f t="shared" si="10"/>
        <v>0</v>
      </c>
      <c r="M86" s="639">
        <f t="shared" si="11"/>
        <v>0</v>
      </c>
    </row>
    <row r="87" spans="1:13" s="5" customFormat="1" ht="15" customHeight="1">
      <c r="A87" s="577"/>
      <c r="B87" s="665" t="s">
        <v>90</v>
      </c>
      <c r="C87" s="718" t="s">
        <v>16</v>
      </c>
      <c r="D87" s="719">
        <v>1</v>
      </c>
      <c r="E87" s="590"/>
      <c r="F87" s="706">
        <f t="shared" si="8"/>
        <v>0</v>
      </c>
      <c r="G87" s="636"/>
      <c r="H87" s="636"/>
      <c r="I87" s="578"/>
      <c r="J87" s="637"/>
      <c r="K87" s="637">
        <f t="shared" si="9"/>
        <v>0</v>
      </c>
      <c r="L87" s="638">
        <f t="shared" si="10"/>
        <v>0</v>
      </c>
      <c r="M87" s="639">
        <f t="shared" si="11"/>
        <v>0</v>
      </c>
    </row>
    <row r="88" spans="1:13" s="5" customFormat="1" ht="15" customHeight="1">
      <c r="A88" s="577"/>
      <c r="B88" s="665" t="s">
        <v>177</v>
      </c>
      <c r="C88" s="732"/>
      <c r="D88" s="719"/>
      <c r="E88" s="590"/>
      <c r="F88" s="706"/>
      <c r="G88" s="636"/>
      <c r="H88" s="636"/>
      <c r="I88" s="578"/>
      <c r="J88" s="637"/>
      <c r="K88" s="637"/>
      <c r="L88" s="638"/>
      <c r="M88" s="639"/>
    </row>
    <row r="89" spans="1:13" s="5" customFormat="1" ht="15" customHeight="1">
      <c r="A89" s="577"/>
      <c r="B89" s="665" t="s">
        <v>217</v>
      </c>
      <c r="C89" s="732"/>
      <c r="D89" s="719"/>
      <c r="E89" s="590"/>
      <c r="F89" s="706"/>
      <c r="G89" s="636"/>
      <c r="H89" s="636"/>
      <c r="I89" s="578"/>
      <c r="J89" s="637"/>
      <c r="K89" s="637"/>
      <c r="L89" s="638"/>
      <c r="M89" s="639"/>
    </row>
    <row r="90" spans="1:13" s="5" customFormat="1" ht="15" customHeight="1">
      <c r="A90" s="577"/>
      <c r="B90" s="665"/>
      <c r="C90" s="732"/>
      <c r="D90" s="719"/>
      <c r="E90" s="590"/>
      <c r="F90" s="706"/>
      <c r="G90" s="636"/>
      <c r="H90" s="636"/>
      <c r="I90" s="578"/>
      <c r="J90" s="637"/>
      <c r="K90" s="637"/>
      <c r="L90" s="638"/>
      <c r="M90" s="639"/>
    </row>
    <row r="91" spans="1:13" s="5" customFormat="1" ht="15" customHeight="1">
      <c r="A91" s="577"/>
      <c r="B91" s="665" t="s">
        <v>166</v>
      </c>
      <c r="C91" s="718" t="s">
        <v>16</v>
      </c>
      <c r="D91" s="719">
        <v>1</v>
      </c>
      <c r="E91" s="590"/>
      <c r="F91" s="706">
        <f t="shared" si="8"/>
        <v>0</v>
      </c>
      <c r="G91" s="636"/>
      <c r="H91" s="636"/>
      <c r="I91" s="578"/>
      <c r="J91" s="637"/>
      <c r="K91" s="637">
        <f t="shared" si="9"/>
        <v>0</v>
      </c>
      <c r="L91" s="638">
        <f t="shared" si="10"/>
        <v>0</v>
      </c>
      <c r="M91" s="639">
        <f t="shared" si="11"/>
        <v>0</v>
      </c>
    </row>
    <row r="92" spans="1:13" s="5" customFormat="1" ht="15" customHeight="1">
      <c r="A92" s="577"/>
      <c r="B92" s="665"/>
      <c r="C92" s="718"/>
      <c r="D92" s="719"/>
      <c r="E92" s="590"/>
      <c r="F92" s="706"/>
      <c r="G92" s="636"/>
      <c r="H92" s="636"/>
      <c r="I92" s="578"/>
      <c r="J92" s="637"/>
      <c r="K92" s="637"/>
      <c r="L92" s="638"/>
      <c r="M92" s="639"/>
    </row>
    <row r="93" spans="1:13" s="5" customFormat="1" ht="15" customHeight="1">
      <c r="A93" s="577"/>
      <c r="B93" s="665" t="s">
        <v>165</v>
      </c>
      <c r="C93" s="718" t="s">
        <v>16</v>
      </c>
      <c r="D93" s="719">
        <v>1</v>
      </c>
      <c r="E93" s="590"/>
      <c r="F93" s="706">
        <f t="shared" si="8"/>
        <v>0</v>
      </c>
      <c r="G93" s="636"/>
      <c r="H93" s="636"/>
      <c r="I93" s="578"/>
      <c r="J93" s="637"/>
      <c r="K93" s="637">
        <f t="shared" si="9"/>
        <v>0</v>
      </c>
      <c r="L93" s="638">
        <f t="shared" si="10"/>
        <v>0</v>
      </c>
      <c r="M93" s="639">
        <f t="shared" si="11"/>
        <v>0</v>
      </c>
    </row>
    <row r="94" spans="1:13" s="5" customFormat="1" ht="15" customHeight="1">
      <c r="A94" s="577"/>
      <c r="B94" s="665"/>
      <c r="C94" s="719"/>
      <c r="D94" s="732"/>
      <c r="E94" s="635"/>
      <c r="F94" s="706"/>
      <c r="G94" s="636"/>
      <c r="H94" s="636"/>
      <c r="I94" s="578"/>
      <c r="J94" s="637"/>
      <c r="K94" s="637"/>
      <c r="L94" s="638"/>
      <c r="M94" s="639"/>
    </row>
    <row r="95" spans="1:13" ht="16.5">
      <c r="A95" s="584"/>
      <c r="B95" s="659" t="s">
        <v>38</v>
      </c>
      <c r="C95" s="717"/>
      <c r="D95" s="717"/>
      <c r="E95" s="660"/>
      <c r="F95" s="661"/>
      <c r="G95" s="662"/>
      <c r="H95" s="662"/>
      <c r="I95" s="585"/>
      <c r="J95" s="618"/>
      <c r="K95" s="618"/>
      <c r="L95" s="664"/>
      <c r="M95" s="586">
        <f>SUM(M85:M94)</f>
        <v>0</v>
      </c>
    </row>
    <row r="96" spans="1:13" ht="25.5" customHeight="1">
      <c r="A96" s="591"/>
      <c r="B96" s="667" t="s">
        <v>140</v>
      </c>
      <c r="C96" s="724"/>
      <c r="D96" s="724"/>
      <c r="E96" s="725"/>
      <c r="F96" s="726"/>
      <c r="G96" s="727"/>
      <c r="H96" s="727"/>
      <c r="I96" s="728"/>
      <c r="J96" s="729"/>
      <c r="K96" s="729"/>
      <c r="L96" s="730"/>
      <c r="M96" s="592">
        <f>M95+M83+M77+M59</f>
        <v>0</v>
      </c>
    </row>
    <row r="97" spans="1:13" ht="16.5">
      <c r="A97" s="593" t="s">
        <v>347</v>
      </c>
      <c r="B97" s="647" t="s">
        <v>92</v>
      </c>
      <c r="C97" s="711"/>
      <c r="D97" s="711"/>
      <c r="E97" s="648"/>
      <c r="F97" s="649"/>
      <c r="G97" s="668"/>
      <c r="H97" s="668"/>
      <c r="I97" s="594"/>
      <c r="J97" s="604"/>
      <c r="K97" s="604"/>
      <c r="L97" s="651"/>
      <c r="M97" s="652"/>
    </row>
    <row r="98" spans="1:13" ht="16.5">
      <c r="A98" s="783"/>
      <c r="B98" s="784" t="s">
        <v>185</v>
      </c>
      <c r="C98" s="720"/>
      <c r="D98" s="785"/>
      <c r="E98" s="766"/>
      <c r="F98" s="674"/>
      <c r="G98" s="786"/>
      <c r="H98" s="786"/>
      <c r="I98" s="786"/>
      <c r="J98" s="637"/>
      <c r="K98" s="637"/>
      <c r="L98" s="638"/>
      <c r="M98" s="639"/>
    </row>
    <row r="99" spans="1:13" ht="28.5">
      <c r="A99" s="583"/>
      <c r="B99" s="657" t="s">
        <v>186</v>
      </c>
      <c r="C99" s="715" t="s">
        <v>192</v>
      </c>
      <c r="D99" s="716">
        <v>19</v>
      </c>
      <c r="E99" s="590"/>
      <c r="F99" s="706">
        <f>E99*D99</f>
        <v>0</v>
      </c>
      <c r="G99" s="636"/>
      <c r="H99" s="636"/>
      <c r="I99" s="578"/>
      <c r="J99" s="637"/>
      <c r="K99" s="637">
        <f>(F99+J99)*0.12</f>
        <v>0</v>
      </c>
      <c r="L99" s="638">
        <f>(F99+K99)/D99</f>
        <v>0</v>
      </c>
      <c r="M99" s="639">
        <f>K99+F99</f>
        <v>0</v>
      </c>
    </row>
    <row r="100" spans="1:13" ht="28.5">
      <c r="A100" s="583"/>
      <c r="B100" s="657" t="s">
        <v>187</v>
      </c>
      <c r="C100" s="715" t="s">
        <v>192</v>
      </c>
      <c r="D100" s="716">
        <v>19</v>
      </c>
      <c r="E100" s="590"/>
      <c r="F100" s="706">
        <f>E100*D100</f>
        <v>0</v>
      </c>
      <c r="G100" s="636"/>
      <c r="H100" s="636"/>
      <c r="I100" s="578"/>
      <c r="J100" s="637"/>
      <c r="K100" s="637">
        <f>(F100+J100)*0.12</f>
        <v>0</v>
      </c>
      <c r="L100" s="638">
        <f>(F100+K100)/D100</f>
        <v>0</v>
      </c>
      <c r="M100" s="639">
        <f>K100+F100</f>
        <v>0</v>
      </c>
    </row>
    <row r="101" spans="1:13" ht="42.75">
      <c r="A101" s="583"/>
      <c r="B101" s="657" t="s">
        <v>188</v>
      </c>
      <c r="C101" s="715" t="s">
        <v>192</v>
      </c>
      <c r="D101" s="716">
        <v>1</v>
      </c>
      <c r="E101" s="590"/>
      <c r="F101" s="706">
        <f>E101*D101</f>
        <v>0</v>
      </c>
      <c r="G101" s="636"/>
      <c r="H101" s="636"/>
      <c r="I101" s="578"/>
      <c r="J101" s="637"/>
      <c r="K101" s="637">
        <f>(F101+J101)*0.12</f>
        <v>0</v>
      </c>
      <c r="L101" s="638">
        <f>(F101+K101)/D101</f>
        <v>0</v>
      </c>
      <c r="M101" s="639">
        <f>K101+F101</f>
        <v>0</v>
      </c>
    </row>
    <row r="102" spans="1:13" ht="16.5">
      <c r="A102" s="583"/>
      <c r="B102" s="658" t="s">
        <v>198</v>
      </c>
      <c r="C102" s="715" t="s">
        <v>193</v>
      </c>
      <c r="D102" s="716">
        <v>2</v>
      </c>
      <c r="E102" s="590"/>
      <c r="F102" s="706">
        <f>E102*D102</f>
        <v>0</v>
      </c>
      <c r="G102" s="636"/>
      <c r="H102" s="636"/>
      <c r="I102" s="578"/>
      <c r="J102" s="637"/>
      <c r="K102" s="637">
        <f>(F102+J102)*0.12</f>
        <v>0</v>
      </c>
      <c r="L102" s="638">
        <f>(F102+K102)/D102</f>
        <v>0</v>
      </c>
      <c r="M102" s="639">
        <f>K102+F102</f>
        <v>0</v>
      </c>
    </row>
    <row r="103" spans="1:13" ht="16.5">
      <c r="A103" s="583"/>
      <c r="B103" s="658" t="s">
        <v>189</v>
      </c>
      <c r="C103" s="715" t="s">
        <v>33</v>
      </c>
      <c r="D103" s="716">
        <v>98.08</v>
      </c>
      <c r="E103" s="590"/>
      <c r="F103" s="706">
        <f>E103*D103</f>
        <v>0</v>
      </c>
      <c r="G103" s="636"/>
      <c r="H103" s="636"/>
      <c r="I103" s="578"/>
      <c r="J103" s="637"/>
      <c r="K103" s="637">
        <f>(F103+J103)*0.12</f>
        <v>0</v>
      </c>
      <c r="L103" s="638">
        <f>(F103+K103)/D103</f>
        <v>0</v>
      </c>
      <c r="M103" s="639">
        <f>K103+F103</f>
        <v>0</v>
      </c>
    </row>
    <row r="104" spans="1:13" ht="16.5">
      <c r="A104" s="584"/>
      <c r="B104" s="659" t="s">
        <v>38</v>
      </c>
      <c r="C104" s="717"/>
      <c r="D104" s="717"/>
      <c r="E104" s="660"/>
      <c r="F104" s="661"/>
      <c r="G104" s="662"/>
      <c r="H104" s="662"/>
      <c r="I104" s="585"/>
      <c r="J104" s="618"/>
      <c r="K104" s="663"/>
      <c r="L104" s="664"/>
      <c r="M104" s="586">
        <f>SUM(M99:M103)</f>
        <v>0</v>
      </c>
    </row>
    <row r="105" spans="1:13" ht="16.5">
      <c r="A105" s="791"/>
      <c r="B105" s="787" t="s">
        <v>25</v>
      </c>
      <c r="C105" s="720"/>
      <c r="D105" s="720"/>
      <c r="E105" s="637"/>
      <c r="F105" s="669"/>
      <c r="G105" s="670"/>
      <c r="H105" s="670"/>
      <c r="I105" s="597"/>
      <c r="J105" s="671"/>
      <c r="K105" s="671"/>
      <c r="L105" s="672"/>
      <c r="M105" s="673"/>
    </row>
    <row r="106" spans="1:13" ht="16.5">
      <c r="A106" s="596"/>
      <c r="B106" s="665" t="s">
        <v>39</v>
      </c>
      <c r="C106" s="718" t="s">
        <v>89</v>
      </c>
      <c r="D106" s="719">
        <v>135</v>
      </c>
      <c r="E106" s="590"/>
      <c r="F106" s="706">
        <f aca="true" t="shared" si="12" ref="F106:F117">E106*D106</f>
        <v>0</v>
      </c>
      <c r="G106" s="636"/>
      <c r="H106" s="636"/>
      <c r="I106" s="578"/>
      <c r="J106" s="637"/>
      <c r="K106" s="637">
        <f aca="true" t="shared" si="13" ref="K106:K117">(F106+J106)*0.12</f>
        <v>0</v>
      </c>
      <c r="L106" s="638">
        <f aca="true" t="shared" si="14" ref="L106:L117">(F106+K106)/D106</f>
        <v>0</v>
      </c>
      <c r="M106" s="639">
        <f aca="true" t="shared" si="15" ref="M106:M117">K106+F106</f>
        <v>0</v>
      </c>
    </row>
    <row r="107" spans="1:13" ht="16.5">
      <c r="A107" s="596"/>
      <c r="B107" s="665" t="s">
        <v>41</v>
      </c>
      <c r="C107" s="718" t="s">
        <v>31</v>
      </c>
      <c r="D107" s="719">
        <v>54</v>
      </c>
      <c r="E107" s="590"/>
      <c r="F107" s="706">
        <f t="shared" si="12"/>
        <v>0</v>
      </c>
      <c r="G107" s="636"/>
      <c r="H107" s="636"/>
      <c r="I107" s="578"/>
      <c r="J107" s="637"/>
      <c r="K107" s="637">
        <f t="shared" si="13"/>
        <v>0</v>
      </c>
      <c r="L107" s="638">
        <f t="shared" si="14"/>
        <v>0</v>
      </c>
      <c r="M107" s="639">
        <f t="shared" si="15"/>
        <v>0</v>
      </c>
    </row>
    <row r="108" spans="1:13" ht="16.5">
      <c r="A108" s="596"/>
      <c r="B108" s="665" t="s">
        <v>42</v>
      </c>
      <c r="C108" s="718" t="s">
        <v>31</v>
      </c>
      <c r="D108" s="719">
        <v>45</v>
      </c>
      <c r="E108" s="590"/>
      <c r="F108" s="706">
        <f t="shared" si="12"/>
        <v>0</v>
      </c>
      <c r="G108" s="636"/>
      <c r="H108" s="636"/>
      <c r="I108" s="578"/>
      <c r="J108" s="637"/>
      <c r="K108" s="637">
        <f t="shared" si="13"/>
        <v>0</v>
      </c>
      <c r="L108" s="638">
        <f t="shared" si="14"/>
        <v>0</v>
      </c>
      <c r="M108" s="639">
        <f t="shared" si="15"/>
        <v>0</v>
      </c>
    </row>
    <row r="109" spans="1:13" ht="16.5">
      <c r="A109" s="596"/>
      <c r="B109" s="665" t="s">
        <v>43</v>
      </c>
      <c r="C109" s="718" t="s">
        <v>31</v>
      </c>
      <c r="D109" s="719">
        <v>54</v>
      </c>
      <c r="E109" s="590"/>
      <c r="F109" s="706">
        <f t="shared" si="12"/>
        <v>0</v>
      </c>
      <c r="G109" s="636"/>
      <c r="H109" s="636"/>
      <c r="I109" s="578"/>
      <c r="J109" s="637"/>
      <c r="K109" s="637">
        <f t="shared" si="13"/>
        <v>0</v>
      </c>
      <c r="L109" s="638">
        <f t="shared" si="14"/>
        <v>0</v>
      </c>
      <c r="M109" s="639">
        <f t="shared" si="15"/>
        <v>0</v>
      </c>
    </row>
    <row r="110" spans="1:13" ht="16.5">
      <c r="A110" s="596"/>
      <c r="B110" s="665" t="s">
        <v>104</v>
      </c>
      <c r="C110" s="718" t="s">
        <v>89</v>
      </c>
      <c r="D110" s="719">
        <v>8</v>
      </c>
      <c r="E110" s="590"/>
      <c r="F110" s="706">
        <f t="shared" si="12"/>
        <v>0</v>
      </c>
      <c r="G110" s="636"/>
      <c r="H110" s="636"/>
      <c r="I110" s="578"/>
      <c r="J110" s="637"/>
      <c r="K110" s="637">
        <f t="shared" si="13"/>
        <v>0</v>
      </c>
      <c r="L110" s="638">
        <f t="shared" si="14"/>
        <v>0</v>
      </c>
      <c r="M110" s="639">
        <f t="shared" si="15"/>
        <v>0</v>
      </c>
    </row>
    <row r="111" spans="1:13" ht="16.5">
      <c r="A111" s="596"/>
      <c r="B111" s="665" t="s">
        <v>106</v>
      </c>
      <c r="C111" s="718" t="s">
        <v>51</v>
      </c>
      <c r="D111" s="719">
        <v>2</v>
      </c>
      <c r="E111" s="590"/>
      <c r="F111" s="706">
        <f t="shared" si="12"/>
        <v>0</v>
      </c>
      <c r="G111" s="636"/>
      <c r="H111" s="636"/>
      <c r="I111" s="578"/>
      <c r="J111" s="637"/>
      <c r="K111" s="637">
        <f t="shared" si="13"/>
        <v>0</v>
      </c>
      <c r="L111" s="638">
        <f t="shared" si="14"/>
        <v>0</v>
      </c>
      <c r="M111" s="639">
        <f t="shared" si="15"/>
        <v>0</v>
      </c>
    </row>
    <row r="112" spans="1:13" ht="16.5">
      <c r="A112" s="596"/>
      <c r="B112" s="665" t="s">
        <v>87</v>
      </c>
      <c r="C112" s="718" t="s">
        <v>31</v>
      </c>
      <c r="D112" s="719">
        <v>10</v>
      </c>
      <c r="E112" s="590"/>
      <c r="F112" s="706">
        <f t="shared" si="12"/>
        <v>0</v>
      </c>
      <c r="G112" s="636"/>
      <c r="H112" s="636"/>
      <c r="I112" s="578"/>
      <c r="J112" s="637"/>
      <c r="K112" s="637">
        <f t="shared" si="13"/>
        <v>0</v>
      </c>
      <c r="L112" s="638">
        <f t="shared" si="14"/>
        <v>0</v>
      </c>
      <c r="M112" s="639">
        <f t="shared" si="15"/>
        <v>0</v>
      </c>
    </row>
    <row r="113" spans="1:13" ht="16.5">
      <c r="A113" s="596"/>
      <c r="B113" s="665" t="s">
        <v>46</v>
      </c>
      <c r="C113" s="718" t="s">
        <v>31</v>
      </c>
      <c r="D113" s="719">
        <v>3</v>
      </c>
      <c r="E113" s="590"/>
      <c r="F113" s="706">
        <f t="shared" si="12"/>
        <v>0</v>
      </c>
      <c r="G113" s="636"/>
      <c r="H113" s="636"/>
      <c r="I113" s="578"/>
      <c r="J113" s="637"/>
      <c r="K113" s="637">
        <f t="shared" si="13"/>
        <v>0</v>
      </c>
      <c r="L113" s="638">
        <f t="shared" si="14"/>
        <v>0</v>
      </c>
      <c r="M113" s="639">
        <f t="shared" si="15"/>
        <v>0</v>
      </c>
    </row>
    <row r="114" spans="1:13" ht="16.5">
      <c r="A114" s="596"/>
      <c r="B114" s="665" t="s">
        <v>27</v>
      </c>
      <c r="C114" s="718" t="s">
        <v>34</v>
      </c>
      <c r="D114" s="719">
        <v>15</v>
      </c>
      <c r="E114" s="590"/>
      <c r="F114" s="706">
        <f t="shared" si="12"/>
        <v>0</v>
      </c>
      <c r="G114" s="636"/>
      <c r="H114" s="636"/>
      <c r="I114" s="578"/>
      <c r="J114" s="637"/>
      <c r="K114" s="637">
        <f t="shared" si="13"/>
        <v>0</v>
      </c>
      <c r="L114" s="638">
        <f t="shared" si="14"/>
        <v>0</v>
      </c>
      <c r="M114" s="639">
        <f t="shared" si="15"/>
        <v>0</v>
      </c>
    </row>
    <row r="115" spans="1:13" ht="16.5">
      <c r="A115" s="596"/>
      <c r="B115" s="665" t="s">
        <v>88</v>
      </c>
      <c r="C115" s="718" t="s">
        <v>35</v>
      </c>
      <c r="D115" s="719">
        <v>5</v>
      </c>
      <c r="E115" s="590"/>
      <c r="F115" s="706">
        <f t="shared" si="12"/>
        <v>0</v>
      </c>
      <c r="G115" s="636"/>
      <c r="H115" s="636"/>
      <c r="I115" s="578"/>
      <c r="J115" s="637"/>
      <c r="K115" s="637">
        <f t="shared" si="13"/>
        <v>0</v>
      </c>
      <c r="L115" s="638">
        <f t="shared" si="14"/>
        <v>0</v>
      </c>
      <c r="M115" s="639">
        <f t="shared" si="15"/>
        <v>0</v>
      </c>
    </row>
    <row r="116" spans="1:13" ht="16.5">
      <c r="A116" s="596"/>
      <c r="B116" s="665" t="s">
        <v>26</v>
      </c>
      <c r="C116" s="718" t="s">
        <v>32</v>
      </c>
      <c r="D116" s="719">
        <v>10</v>
      </c>
      <c r="E116" s="590"/>
      <c r="F116" s="706">
        <f t="shared" si="12"/>
        <v>0</v>
      </c>
      <c r="G116" s="636"/>
      <c r="H116" s="636"/>
      <c r="I116" s="578"/>
      <c r="J116" s="637"/>
      <c r="K116" s="637">
        <f t="shared" si="13"/>
        <v>0</v>
      </c>
      <c r="L116" s="638">
        <f t="shared" si="14"/>
        <v>0</v>
      </c>
      <c r="M116" s="639">
        <f t="shared" si="15"/>
        <v>0</v>
      </c>
    </row>
    <row r="117" spans="1:13" ht="30">
      <c r="A117" s="596"/>
      <c r="B117" s="666" t="s">
        <v>47</v>
      </c>
      <c r="C117" s="720" t="s">
        <v>30</v>
      </c>
      <c r="D117" s="719">
        <v>1</v>
      </c>
      <c r="E117" s="590"/>
      <c r="F117" s="706">
        <f t="shared" si="12"/>
        <v>0</v>
      </c>
      <c r="G117" s="636"/>
      <c r="H117" s="636"/>
      <c r="I117" s="578"/>
      <c r="J117" s="637"/>
      <c r="K117" s="637">
        <f t="shared" si="13"/>
        <v>0</v>
      </c>
      <c r="L117" s="638">
        <f t="shared" si="14"/>
        <v>0</v>
      </c>
      <c r="M117" s="639">
        <f t="shared" si="15"/>
        <v>0</v>
      </c>
    </row>
    <row r="118" spans="1:13" ht="16.5">
      <c r="A118" s="584"/>
      <c r="B118" s="659" t="s">
        <v>38</v>
      </c>
      <c r="C118" s="722"/>
      <c r="D118" s="723"/>
      <c r="E118" s="660"/>
      <c r="F118" s="661"/>
      <c r="G118" s="662"/>
      <c r="H118" s="662"/>
      <c r="I118" s="585"/>
      <c r="J118" s="618"/>
      <c r="K118" s="618"/>
      <c r="L118" s="664"/>
      <c r="M118" s="586">
        <f>SUM(M106:M117)</f>
        <v>0</v>
      </c>
    </row>
    <row r="119" spans="1:13" ht="16.5">
      <c r="A119" s="791"/>
      <c r="B119" s="787" t="s">
        <v>29</v>
      </c>
      <c r="C119" s="718"/>
      <c r="D119" s="731"/>
      <c r="E119" s="766"/>
      <c r="F119" s="674"/>
      <c r="G119" s="636"/>
      <c r="H119" s="636"/>
      <c r="I119" s="578"/>
      <c r="J119" s="637"/>
      <c r="K119" s="637"/>
      <c r="L119" s="638"/>
      <c r="M119" s="639"/>
    </row>
    <row r="120" spans="1:13" ht="16.5">
      <c r="A120" s="596"/>
      <c r="B120" s="665" t="s">
        <v>48</v>
      </c>
      <c r="C120" s="718" t="s">
        <v>33</v>
      </c>
      <c r="D120" s="719">
        <v>1215</v>
      </c>
      <c r="E120" s="590"/>
      <c r="F120" s="706">
        <f>E120*D120</f>
        <v>0</v>
      </c>
      <c r="G120" s="636"/>
      <c r="H120" s="636"/>
      <c r="I120" s="578"/>
      <c r="J120" s="637"/>
      <c r="K120" s="637">
        <f>(F120+J120)*0.12</f>
        <v>0</v>
      </c>
      <c r="L120" s="638">
        <f>(F120+K120)/D120</f>
        <v>0</v>
      </c>
      <c r="M120" s="639">
        <f>K120+F120</f>
        <v>0</v>
      </c>
    </row>
    <row r="121" spans="1:13" ht="16.5">
      <c r="A121" s="596"/>
      <c r="B121" s="665" t="s">
        <v>50</v>
      </c>
      <c r="C121" s="718" t="s">
        <v>33</v>
      </c>
      <c r="D121" s="731">
        <v>21</v>
      </c>
      <c r="E121" s="590"/>
      <c r="F121" s="706">
        <f>E121*D121</f>
        <v>0</v>
      </c>
      <c r="G121" s="636"/>
      <c r="H121" s="636"/>
      <c r="I121" s="578"/>
      <c r="J121" s="637"/>
      <c r="K121" s="637">
        <f>(F121+J121)*0.12</f>
        <v>0</v>
      </c>
      <c r="L121" s="638">
        <f>(F121+K121)/D121</f>
        <v>0</v>
      </c>
      <c r="M121" s="639">
        <f>K121+F121</f>
        <v>0</v>
      </c>
    </row>
    <row r="122" spans="1:13" ht="16.5">
      <c r="A122" s="596"/>
      <c r="B122" s="665" t="s">
        <v>176</v>
      </c>
      <c r="C122" s="718" t="s">
        <v>33</v>
      </c>
      <c r="D122" s="719">
        <v>65</v>
      </c>
      <c r="E122" s="590"/>
      <c r="F122" s="706">
        <f>E122*D122</f>
        <v>0</v>
      </c>
      <c r="G122" s="636"/>
      <c r="H122" s="636"/>
      <c r="I122" s="578"/>
      <c r="J122" s="637"/>
      <c r="K122" s="637">
        <f>(F122+J122)*0.12</f>
        <v>0</v>
      </c>
      <c r="L122" s="638">
        <f>(F122+K122)/D122</f>
        <v>0</v>
      </c>
      <c r="M122" s="639">
        <f>K122+F122</f>
        <v>0</v>
      </c>
    </row>
    <row r="123" spans="1:13" ht="16.5">
      <c r="A123" s="584"/>
      <c r="B123" s="659" t="s">
        <v>38</v>
      </c>
      <c r="C123" s="722"/>
      <c r="D123" s="723"/>
      <c r="E123" s="660"/>
      <c r="F123" s="661"/>
      <c r="G123" s="662"/>
      <c r="H123" s="662"/>
      <c r="I123" s="585"/>
      <c r="J123" s="618"/>
      <c r="K123" s="618"/>
      <c r="L123" s="664"/>
      <c r="M123" s="586">
        <f>SUM(M120:M122)</f>
        <v>0</v>
      </c>
    </row>
    <row r="124" spans="1:13" ht="16.5">
      <c r="A124" s="791"/>
      <c r="B124" s="787" t="s">
        <v>28</v>
      </c>
      <c r="C124" s="718"/>
      <c r="D124" s="731"/>
      <c r="E124" s="766"/>
      <c r="F124" s="674"/>
      <c r="G124" s="636"/>
      <c r="H124" s="636"/>
      <c r="I124" s="578"/>
      <c r="J124" s="637"/>
      <c r="K124" s="637"/>
      <c r="L124" s="638"/>
      <c r="M124" s="639"/>
    </row>
    <row r="125" spans="1:13" ht="16.5">
      <c r="A125" s="596"/>
      <c r="B125" s="665" t="s">
        <v>215</v>
      </c>
      <c r="C125" s="718" t="s">
        <v>16</v>
      </c>
      <c r="D125" s="731">
        <v>27</v>
      </c>
      <c r="E125" s="590"/>
      <c r="F125" s="706">
        <f>E125*D125</f>
        <v>0</v>
      </c>
      <c r="G125" s="636"/>
      <c r="H125" s="636"/>
      <c r="I125" s="578"/>
      <c r="J125" s="637"/>
      <c r="K125" s="637">
        <f>(F125+J125)*0.12</f>
        <v>0</v>
      </c>
      <c r="L125" s="638">
        <f>(F125+K125)/D125</f>
        <v>0</v>
      </c>
      <c r="M125" s="639">
        <f>K125+F125</f>
        <v>0</v>
      </c>
    </row>
    <row r="126" spans="1:13" ht="16.5">
      <c r="A126" s="596"/>
      <c r="B126" s="665" t="s">
        <v>91</v>
      </c>
      <c r="C126" s="718" t="s">
        <v>16</v>
      </c>
      <c r="D126" s="731">
        <v>1</v>
      </c>
      <c r="E126" s="590"/>
      <c r="F126" s="706">
        <f>E126*D126</f>
        <v>0</v>
      </c>
      <c r="G126" s="636"/>
      <c r="H126" s="636"/>
      <c r="I126" s="578"/>
      <c r="J126" s="637"/>
      <c r="K126" s="637">
        <f>(F126+J126)*0.12</f>
        <v>0</v>
      </c>
      <c r="L126" s="638">
        <f>(F126+K126)/D126</f>
        <v>0</v>
      </c>
      <c r="M126" s="639">
        <f>K126+F126</f>
        <v>0</v>
      </c>
    </row>
    <row r="127" spans="1:13" ht="16.5">
      <c r="A127" s="596"/>
      <c r="B127" s="665" t="s">
        <v>178</v>
      </c>
      <c r="C127" s="718"/>
      <c r="D127" s="731"/>
      <c r="E127" s="590"/>
      <c r="F127" s="669"/>
      <c r="G127" s="670"/>
      <c r="H127" s="670"/>
      <c r="I127" s="597"/>
      <c r="J127" s="671"/>
      <c r="K127" s="671"/>
      <c r="L127" s="672"/>
      <c r="M127" s="673"/>
    </row>
    <row r="128" spans="1:13" ht="16.5">
      <c r="A128" s="596"/>
      <c r="B128" s="665" t="s">
        <v>218</v>
      </c>
      <c r="C128" s="718"/>
      <c r="D128" s="731"/>
      <c r="E128" s="850"/>
      <c r="F128" s="669"/>
      <c r="G128" s="670"/>
      <c r="H128" s="670"/>
      <c r="I128" s="597"/>
      <c r="J128" s="671"/>
      <c r="K128" s="671"/>
      <c r="L128" s="672"/>
      <c r="M128" s="673"/>
    </row>
    <row r="129" spans="1:13" ht="16.5">
      <c r="A129" s="596"/>
      <c r="B129" s="665"/>
      <c r="C129" s="718"/>
      <c r="D129" s="731"/>
      <c r="E129" s="590"/>
      <c r="F129" s="674"/>
      <c r="G129" s="636"/>
      <c r="H129" s="636"/>
      <c r="I129" s="578"/>
      <c r="J129" s="637"/>
      <c r="K129" s="637"/>
      <c r="L129" s="638"/>
      <c r="M129" s="639"/>
    </row>
    <row r="130" spans="1:13" ht="16.5">
      <c r="A130" s="596"/>
      <c r="B130" s="665" t="s">
        <v>166</v>
      </c>
      <c r="C130" s="718" t="s">
        <v>16</v>
      </c>
      <c r="D130" s="719">
        <v>1</v>
      </c>
      <c r="E130" s="590"/>
      <c r="F130" s="706">
        <f>E130*D130</f>
        <v>0</v>
      </c>
      <c r="G130" s="636"/>
      <c r="H130" s="636"/>
      <c r="I130" s="578"/>
      <c r="J130" s="637"/>
      <c r="K130" s="637">
        <f>(F130+J130)*0.12</f>
        <v>0</v>
      </c>
      <c r="L130" s="638">
        <f>(F130+K130)/D130</f>
        <v>0</v>
      </c>
      <c r="M130" s="639">
        <f>K130+F130</f>
        <v>0</v>
      </c>
    </row>
    <row r="131" spans="1:13" ht="16.5">
      <c r="A131" s="596"/>
      <c r="B131" s="665"/>
      <c r="C131" s="718"/>
      <c r="D131" s="719"/>
      <c r="E131" s="851"/>
      <c r="F131" s="669"/>
      <c r="G131" s="670"/>
      <c r="H131" s="670"/>
      <c r="I131" s="597"/>
      <c r="J131" s="671"/>
      <c r="K131" s="671"/>
      <c r="L131" s="672"/>
      <c r="M131" s="673"/>
    </row>
    <row r="132" spans="1:13" ht="16.5">
      <c r="A132" s="596"/>
      <c r="B132" s="665" t="s">
        <v>169</v>
      </c>
      <c r="C132" s="718" t="s">
        <v>16</v>
      </c>
      <c r="D132" s="719">
        <v>1</v>
      </c>
      <c r="E132" s="590"/>
      <c r="F132" s="706">
        <f>E132*D132</f>
        <v>0</v>
      </c>
      <c r="G132" s="636"/>
      <c r="H132" s="636"/>
      <c r="I132" s="578"/>
      <c r="J132" s="637"/>
      <c r="K132" s="637">
        <f>(F132+J132)*0.12</f>
        <v>0</v>
      </c>
      <c r="L132" s="638">
        <f>(F132+K132)/D132</f>
        <v>0</v>
      </c>
      <c r="M132" s="639">
        <f>K132+F132</f>
        <v>0</v>
      </c>
    </row>
    <row r="133" spans="1:13" ht="16.5">
      <c r="A133" s="596"/>
      <c r="B133" s="665"/>
      <c r="C133" s="718"/>
      <c r="D133" s="716"/>
      <c r="E133" s="675"/>
      <c r="F133" s="669"/>
      <c r="G133" s="670"/>
      <c r="H133" s="670"/>
      <c r="I133" s="597"/>
      <c r="J133" s="671"/>
      <c r="K133" s="671"/>
      <c r="L133" s="672"/>
      <c r="M133" s="673"/>
    </row>
    <row r="134" spans="1:13" ht="16.5">
      <c r="A134" s="584"/>
      <c r="B134" s="659" t="s">
        <v>38</v>
      </c>
      <c r="C134" s="717"/>
      <c r="D134" s="717"/>
      <c r="E134" s="660"/>
      <c r="F134" s="661"/>
      <c r="G134" s="662"/>
      <c r="H134" s="662"/>
      <c r="I134" s="585"/>
      <c r="J134" s="618"/>
      <c r="K134" s="618"/>
      <c r="L134" s="664"/>
      <c r="M134" s="586">
        <f>SUM(M125:M133)</f>
        <v>0</v>
      </c>
    </row>
    <row r="135" spans="1:13" ht="26.25" customHeight="1">
      <c r="A135" s="591"/>
      <c r="B135" s="667" t="s">
        <v>141</v>
      </c>
      <c r="C135" s="724"/>
      <c r="D135" s="724"/>
      <c r="E135" s="725"/>
      <c r="F135" s="726"/>
      <c r="G135" s="727"/>
      <c r="H135" s="727"/>
      <c r="I135" s="728"/>
      <c r="J135" s="729"/>
      <c r="K135" s="729"/>
      <c r="L135" s="730"/>
      <c r="M135" s="592">
        <f>M134+M123+M118+M104</f>
        <v>0</v>
      </c>
    </row>
    <row r="136" spans="1:13" ht="16.5">
      <c r="A136" s="599" t="s">
        <v>348</v>
      </c>
      <c r="B136" s="676" t="s">
        <v>93</v>
      </c>
      <c r="C136" s="711"/>
      <c r="D136" s="711"/>
      <c r="E136" s="648"/>
      <c r="F136" s="649"/>
      <c r="G136" s="668"/>
      <c r="H136" s="668"/>
      <c r="I136" s="594"/>
      <c r="J136" s="604"/>
      <c r="K136" s="604"/>
      <c r="L136" s="651"/>
      <c r="M136" s="600"/>
    </row>
    <row r="137" spans="1:13" ht="16.5">
      <c r="A137" s="783"/>
      <c r="B137" s="784" t="s">
        <v>185</v>
      </c>
      <c r="C137" s="720"/>
      <c r="D137" s="785"/>
      <c r="E137" s="766"/>
      <c r="F137" s="674"/>
      <c r="G137" s="786"/>
      <c r="H137" s="786"/>
      <c r="I137" s="786"/>
      <c r="J137" s="637"/>
      <c r="K137" s="637"/>
      <c r="L137" s="638"/>
      <c r="M137" s="639"/>
    </row>
    <row r="138" spans="1:13" ht="28.5">
      <c r="A138" s="583"/>
      <c r="B138" s="657" t="s">
        <v>186</v>
      </c>
      <c r="C138" s="715" t="s">
        <v>192</v>
      </c>
      <c r="D138" s="716">
        <v>22</v>
      </c>
      <c r="E138" s="590"/>
      <c r="F138" s="706">
        <f>E138*D138</f>
        <v>0</v>
      </c>
      <c r="G138" s="636"/>
      <c r="H138" s="636"/>
      <c r="I138" s="578"/>
      <c r="J138" s="637"/>
      <c r="K138" s="637">
        <f>(F138+J138)*0.12</f>
        <v>0</v>
      </c>
      <c r="L138" s="638">
        <f>(F138+K138)/D138</f>
        <v>0</v>
      </c>
      <c r="M138" s="639">
        <f>K138+F138</f>
        <v>0</v>
      </c>
    </row>
    <row r="139" spans="1:13" ht="28.5">
      <c r="A139" s="583"/>
      <c r="B139" s="657" t="s">
        <v>187</v>
      </c>
      <c r="C139" s="715" t="s">
        <v>192</v>
      </c>
      <c r="D139" s="716">
        <v>22</v>
      </c>
      <c r="E139" s="590"/>
      <c r="F139" s="706">
        <f>E139*D139</f>
        <v>0</v>
      </c>
      <c r="G139" s="636"/>
      <c r="H139" s="636"/>
      <c r="I139" s="578"/>
      <c r="J139" s="637"/>
      <c r="K139" s="637">
        <f>(F139+J139)*0.12</f>
        <v>0</v>
      </c>
      <c r="L139" s="638">
        <f>(F139+K139)/D139</f>
        <v>0</v>
      </c>
      <c r="M139" s="639">
        <f>K139+F139</f>
        <v>0</v>
      </c>
    </row>
    <row r="140" spans="1:13" ht="42.75">
      <c r="A140" s="583"/>
      <c r="B140" s="657" t="s">
        <v>188</v>
      </c>
      <c r="C140" s="715" t="s">
        <v>192</v>
      </c>
      <c r="D140" s="716">
        <v>1</v>
      </c>
      <c r="E140" s="590"/>
      <c r="F140" s="706">
        <f>E140*D140</f>
        <v>0</v>
      </c>
      <c r="G140" s="636"/>
      <c r="H140" s="636"/>
      <c r="I140" s="578"/>
      <c r="J140" s="637"/>
      <c r="K140" s="637">
        <f>(F140+J140)*0.12</f>
        <v>0</v>
      </c>
      <c r="L140" s="638">
        <f>(F140+K140)/D140</f>
        <v>0</v>
      </c>
      <c r="M140" s="639">
        <f>K140+F140</f>
        <v>0</v>
      </c>
    </row>
    <row r="141" spans="1:13" ht="16.5">
      <c r="A141" s="583"/>
      <c r="B141" s="658" t="s">
        <v>198</v>
      </c>
      <c r="C141" s="715" t="s">
        <v>193</v>
      </c>
      <c r="D141" s="716">
        <v>4</v>
      </c>
      <c r="E141" s="590"/>
      <c r="F141" s="706">
        <f>E141*D141</f>
        <v>0</v>
      </c>
      <c r="G141" s="636"/>
      <c r="H141" s="636"/>
      <c r="I141" s="578"/>
      <c r="J141" s="637"/>
      <c r="K141" s="637">
        <f>(F141+J141)*0.12</f>
        <v>0</v>
      </c>
      <c r="L141" s="638">
        <f>(F141+K141)/D141</f>
        <v>0</v>
      </c>
      <c r="M141" s="639">
        <f>K141+F141</f>
        <v>0</v>
      </c>
    </row>
    <row r="142" spans="1:13" ht="16.5">
      <c r="A142" s="583"/>
      <c r="B142" s="658" t="s">
        <v>189</v>
      </c>
      <c r="C142" s="715" t="s">
        <v>33</v>
      </c>
      <c r="D142" s="716">
        <v>134.16</v>
      </c>
      <c r="E142" s="590"/>
      <c r="F142" s="706">
        <f>E142*D142</f>
        <v>0</v>
      </c>
      <c r="G142" s="636"/>
      <c r="H142" s="636"/>
      <c r="I142" s="578"/>
      <c r="J142" s="637"/>
      <c r="K142" s="637">
        <f>(F142+J142)*0.12</f>
        <v>0</v>
      </c>
      <c r="L142" s="638">
        <f>(F142+K142)/D142</f>
        <v>0</v>
      </c>
      <c r="M142" s="639">
        <f>K142+F142</f>
        <v>0</v>
      </c>
    </row>
    <row r="143" spans="1:13" ht="16.5">
      <c r="A143" s="584"/>
      <c r="B143" s="659" t="s">
        <v>38</v>
      </c>
      <c r="C143" s="717"/>
      <c r="D143" s="717"/>
      <c r="E143" s="660"/>
      <c r="F143" s="661"/>
      <c r="G143" s="662"/>
      <c r="H143" s="662"/>
      <c r="I143" s="585"/>
      <c r="J143" s="618"/>
      <c r="K143" s="663"/>
      <c r="L143" s="664"/>
      <c r="M143" s="586">
        <f>SUM(M138:M142)</f>
        <v>0</v>
      </c>
    </row>
    <row r="144" spans="1:13" ht="16.5">
      <c r="A144" s="791"/>
      <c r="B144" s="787" t="s">
        <v>25</v>
      </c>
      <c r="C144" s="720"/>
      <c r="D144" s="720"/>
      <c r="E144" s="766"/>
      <c r="F144" s="674"/>
      <c r="G144" s="636"/>
      <c r="H144" s="636"/>
      <c r="I144" s="578"/>
      <c r="J144" s="637"/>
      <c r="K144" s="637"/>
      <c r="L144" s="638"/>
      <c r="M144" s="639"/>
    </row>
    <row r="145" spans="1:13" ht="16.5">
      <c r="A145" s="596"/>
      <c r="B145" s="665" t="s">
        <v>39</v>
      </c>
      <c r="C145" s="718" t="s">
        <v>89</v>
      </c>
      <c r="D145" s="719">
        <v>135</v>
      </c>
      <c r="E145" s="590"/>
      <c r="F145" s="706">
        <f aca="true" t="shared" si="16" ref="F145:F160">E145*D145</f>
        <v>0</v>
      </c>
      <c r="G145" s="636"/>
      <c r="H145" s="636"/>
      <c r="I145" s="578"/>
      <c r="J145" s="637"/>
      <c r="K145" s="637">
        <f aca="true" t="shared" si="17" ref="K145:K160">(F145+J145)*0.12</f>
        <v>0</v>
      </c>
      <c r="L145" s="638">
        <f aca="true" t="shared" si="18" ref="L145:L160">(F145+K145)/D145</f>
        <v>0</v>
      </c>
      <c r="M145" s="639">
        <f aca="true" t="shared" si="19" ref="M145:M160">K145+F145</f>
        <v>0</v>
      </c>
    </row>
    <row r="146" spans="1:13" ht="16.5">
      <c r="A146" s="596"/>
      <c r="B146" s="665" t="s">
        <v>41</v>
      </c>
      <c r="C146" s="718" t="s">
        <v>31</v>
      </c>
      <c r="D146" s="719">
        <v>38</v>
      </c>
      <c r="E146" s="590"/>
      <c r="F146" s="706">
        <f t="shared" si="16"/>
        <v>0</v>
      </c>
      <c r="G146" s="636"/>
      <c r="H146" s="636"/>
      <c r="I146" s="578"/>
      <c r="J146" s="637"/>
      <c r="K146" s="637">
        <f t="shared" si="17"/>
        <v>0</v>
      </c>
      <c r="L146" s="638">
        <f t="shared" si="18"/>
        <v>0</v>
      </c>
      <c r="M146" s="639">
        <f t="shared" si="19"/>
        <v>0</v>
      </c>
    </row>
    <row r="147" spans="1:13" ht="16.5">
      <c r="A147" s="596"/>
      <c r="B147" s="665" t="s">
        <v>42</v>
      </c>
      <c r="C147" s="718" t="s">
        <v>31</v>
      </c>
      <c r="D147" s="719">
        <v>45</v>
      </c>
      <c r="E147" s="590"/>
      <c r="F147" s="706">
        <f t="shared" si="16"/>
        <v>0</v>
      </c>
      <c r="G147" s="636"/>
      <c r="H147" s="636"/>
      <c r="I147" s="578"/>
      <c r="J147" s="637"/>
      <c r="K147" s="637">
        <f t="shared" si="17"/>
        <v>0</v>
      </c>
      <c r="L147" s="638">
        <f t="shared" si="18"/>
        <v>0</v>
      </c>
      <c r="M147" s="639">
        <f t="shared" si="19"/>
        <v>0</v>
      </c>
    </row>
    <row r="148" spans="1:13" ht="16.5">
      <c r="A148" s="596"/>
      <c r="B148" s="665" t="s">
        <v>43</v>
      </c>
      <c r="C148" s="718" t="s">
        <v>31</v>
      </c>
      <c r="D148" s="719">
        <v>38</v>
      </c>
      <c r="E148" s="590"/>
      <c r="F148" s="706">
        <f t="shared" si="16"/>
        <v>0</v>
      </c>
      <c r="G148" s="636"/>
      <c r="H148" s="636"/>
      <c r="I148" s="578"/>
      <c r="J148" s="637"/>
      <c r="K148" s="637">
        <f t="shared" si="17"/>
        <v>0</v>
      </c>
      <c r="L148" s="638">
        <f t="shared" si="18"/>
        <v>0</v>
      </c>
      <c r="M148" s="639">
        <f t="shared" si="19"/>
        <v>0</v>
      </c>
    </row>
    <row r="149" spans="1:13" ht="16.5">
      <c r="A149" s="596"/>
      <c r="B149" s="665" t="s">
        <v>40</v>
      </c>
      <c r="C149" s="718" t="s">
        <v>96</v>
      </c>
      <c r="D149" s="719">
        <v>15</v>
      </c>
      <c r="E149" s="590"/>
      <c r="F149" s="706">
        <f t="shared" si="16"/>
        <v>0</v>
      </c>
      <c r="G149" s="636"/>
      <c r="H149" s="636"/>
      <c r="I149" s="578"/>
      <c r="J149" s="637"/>
      <c r="K149" s="637">
        <f t="shared" si="17"/>
        <v>0</v>
      </c>
      <c r="L149" s="638">
        <f t="shared" si="18"/>
        <v>0</v>
      </c>
      <c r="M149" s="639">
        <f t="shared" si="19"/>
        <v>0</v>
      </c>
    </row>
    <row r="150" spans="1:13" ht="16.5">
      <c r="A150" s="596"/>
      <c r="B150" s="665" t="s">
        <v>84</v>
      </c>
      <c r="C150" s="718" t="s">
        <v>31</v>
      </c>
      <c r="D150" s="719">
        <v>6</v>
      </c>
      <c r="E150" s="590"/>
      <c r="F150" s="706">
        <f t="shared" si="16"/>
        <v>0</v>
      </c>
      <c r="G150" s="636"/>
      <c r="H150" s="636"/>
      <c r="I150" s="578"/>
      <c r="J150" s="637"/>
      <c r="K150" s="637">
        <f t="shared" si="17"/>
        <v>0</v>
      </c>
      <c r="L150" s="638">
        <f t="shared" si="18"/>
        <v>0</v>
      </c>
      <c r="M150" s="639">
        <f t="shared" si="19"/>
        <v>0</v>
      </c>
    </row>
    <row r="151" spans="1:13" ht="16.5">
      <c r="A151" s="596"/>
      <c r="B151" s="665" t="s">
        <v>85</v>
      </c>
      <c r="C151" s="718" t="s">
        <v>31</v>
      </c>
      <c r="D151" s="719">
        <v>5</v>
      </c>
      <c r="E151" s="590"/>
      <c r="F151" s="706">
        <f t="shared" si="16"/>
        <v>0</v>
      </c>
      <c r="G151" s="636"/>
      <c r="H151" s="636"/>
      <c r="I151" s="578"/>
      <c r="J151" s="637"/>
      <c r="K151" s="637">
        <f t="shared" si="17"/>
        <v>0</v>
      </c>
      <c r="L151" s="638">
        <f t="shared" si="18"/>
        <v>0</v>
      </c>
      <c r="M151" s="639">
        <f t="shared" si="19"/>
        <v>0</v>
      </c>
    </row>
    <row r="152" spans="1:13" ht="16.5">
      <c r="A152" s="596"/>
      <c r="B152" s="665" t="s">
        <v>86</v>
      </c>
      <c r="C152" s="718" t="s">
        <v>51</v>
      </c>
      <c r="D152" s="719">
        <v>6</v>
      </c>
      <c r="E152" s="590"/>
      <c r="F152" s="706">
        <f t="shared" si="16"/>
        <v>0</v>
      </c>
      <c r="G152" s="636"/>
      <c r="H152" s="636"/>
      <c r="I152" s="578"/>
      <c r="J152" s="637"/>
      <c r="K152" s="637">
        <f t="shared" si="17"/>
        <v>0</v>
      </c>
      <c r="L152" s="638">
        <f t="shared" si="18"/>
        <v>0</v>
      </c>
      <c r="M152" s="639">
        <f t="shared" si="19"/>
        <v>0</v>
      </c>
    </row>
    <row r="153" spans="1:13" ht="16.5">
      <c r="A153" s="596"/>
      <c r="B153" s="665" t="s">
        <v>81</v>
      </c>
      <c r="C153" s="718" t="s">
        <v>89</v>
      </c>
      <c r="D153" s="719">
        <v>12</v>
      </c>
      <c r="E153" s="590"/>
      <c r="F153" s="706">
        <f t="shared" si="16"/>
        <v>0</v>
      </c>
      <c r="G153" s="636"/>
      <c r="H153" s="636"/>
      <c r="I153" s="578"/>
      <c r="J153" s="637"/>
      <c r="K153" s="637">
        <f t="shared" si="17"/>
        <v>0</v>
      </c>
      <c r="L153" s="638">
        <f t="shared" si="18"/>
        <v>0</v>
      </c>
      <c r="M153" s="639">
        <f t="shared" si="19"/>
        <v>0</v>
      </c>
    </row>
    <row r="154" spans="1:13" ht="16.5">
      <c r="A154" s="596"/>
      <c r="B154" s="665" t="s">
        <v>82</v>
      </c>
      <c r="C154" s="718" t="s">
        <v>51</v>
      </c>
      <c r="D154" s="719">
        <v>2</v>
      </c>
      <c r="E154" s="590"/>
      <c r="F154" s="706">
        <f t="shared" si="16"/>
        <v>0</v>
      </c>
      <c r="G154" s="636"/>
      <c r="H154" s="636"/>
      <c r="I154" s="578"/>
      <c r="J154" s="637"/>
      <c r="K154" s="637">
        <f t="shared" si="17"/>
        <v>0</v>
      </c>
      <c r="L154" s="638">
        <f t="shared" si="18"/>
        <v>0</v>
      </c>
      <c r="M154" s="639">
        <f t="shared" si="19"/>
        <v>0</v>
      </c>
    </row>
    <row r="155" spans="1:13" ht="16.5">
      <c r="A155" s="596"/>
      <c r="B155" s="665" t="s">
        <v>87</v>
      </c>
      <c r="C155" s="718" t="s">
        <v>31</v>
      </c>
      <c r="D155" s="719">
        <v>10</v>
      </c>
      <c r="E155" s="590"/>
      <c r="F155" s="706">
        <f t="shared" si="16"/>
        <v>0</v>
      </c>
      <c r="G155" s="636"/>
      <c r="H155" s="636"/>
      <c r="I155" s="578"/>
      <c r="J155" s="637"/>
      <c r="K155" s="637">
        <f t="shared" si="17"/>
        <v>0</v>
      </c>
      <c r="L155" s="638">
        <f t="shared" si="18"/>
        <v>0</v>
      </c>
      <c r="M155" s="639">
        <f t="shared" si="19"/>
        <v>0</v>
      </c>
    </row>
    <row r="156" spans="1:13" ht="16.5">
      <c r="A156" s="596"/>
      <c r="B156" s="665" t="s">
        <v>46</v>
      </c>
      <c r="C156" s="718" t="s">
        <v>31</v>
      </c>
      <c r="D156" s="719">
        <v>3</v>
      </c>
      <c r="E156" s="590"/>
      <c r="F156" s="706">
        <f t="shared" si="16"/>
        <v>0</v>
      </c>
      <c r="G156" s="636"/>
      <c r="H156" s="636"/>
      <c r="I156" s="578"/>
      <c r="J156" s="637"/>
      <c r="K156" s="637">
        <f t="shared" si="17"/>
        <v>0</v>
      </c>
      <c r="L156" s="638">
        <f t="shared" si="18"/>
        <v>0</v>
      </c>
      <c r="M156" s="639">
        <f t="shared" si="19"/>
        <v>0</v>
      </c>
    </row>
    <row r="157" spans="1:13" ht="16.5">
      <c r="A157" s="596"/>
      <c r="B157" s="665" t="s">
        <v>27</v>
      </c>
      <c r="C157" s="718" t="s">
        <v>34</v>
      </c>
      <c r="D157" s="719">
        <v>15</v>
      </c>
      <c r="E157" s="590"/>
      <c r="F157" s="706">
        <f t="shared" si="16"/>
        <v>0</v>
      </c>
      <c r="G157" s="636"/>
      <c r="H157" s="636"/>
      <c r="I157" s="578"/>
      <c r="J157" s="637"/>
      <c r="K157" s="637">
        <f t="shared" si="17"/>
        <v>0</v>
      </c>
      <c r="L157" s="638">
        <f t="shared" si="18"/>
        <v>0</v>
      </c>
      <c r="M157" s="639">
        <f t="shared" si="19"/>
        <v>0</v>
      </c>
    </row>
    <row r="158" spans="1:13" ht="16.5">
      <c r="A158" s="589"/>
      <c r="B158" s="665" t="s">
        <v>88</v>
      </c>
      <c r="C158" s="718" t="s">
        <v>35</v>
      </c>
      <c r="D158" s="719">
        <v>5</v>
      </c>
      <c r="E158" s="590"/>
      <c r="F158" s="706">
        <f t="shared" si="16"/>
        <v>0</v>
      </c>
      <c r="G158" s="636"/>
      <c r="H158" s="636"/>
      <c r="I158" s="578"/>
      <c r="J158" s="637"/>
      <c r="K158" s="637">
        <f t="shared" si="17"/>
        <v>0</v>
      </c>
      <c r="L158" s="638">
        <f t="shared" si="18"/>
        <v>0</v>
      </c>
      <c r="M158" s="639">
        <f t="shared" si="19"/>
        <v>0</v>
      </c>
    </row>
    <row r="159" spans="1:13" ht="16.5">
      <c r="A159" s="589"/>
      <c r="B159" s="665" t="s">
        <v>26</v>
      </c>
      <c r="C159" s="718" t="s">
        <v>32</v>
      </c>
      <c r="D159" s="719">
        <v>10</v>
      </c>
      <c r="E159" s="590"/>
      <c r="F159" s="706">
        <f t="shared" si="16"/>
        <v>0</v>
      </c>
      <c r="G159" s="636"/>
      <c r="H159" s="636"/>
      <c r="I159" s="578"/>
      <c r="J159" s="637"/>
      <c r="K159" s="637">
        <f t="shared" si="17"/>
        <v>0</v>
      </c>
      <c r="L159" s="638">
        <f t="shared" si="18"/>
        <v>0</v>
      </c>
      <c r="M159" s="639">
        <f t="shared" si="19"/>
        <v>0</v>
      </c>
    </row>
    <row r="160" spans="1:13" ht="30">
      <c r="A160" s="589"/>
      <c r="B160" s="666" t="s">
        <v>47</v>
      </c>
      <c r="C160" s="720" t="s">
        <v>30</v>
      </c>
      <c r="D160" s="719">
        <v>1</v>
      </c>
      <c r="E160" s="590"/>
      <c r="F160" s="706">
        <f t="shared" si="16"/>
        <v>0</v>
      </c>
      <c r="G160" s="636"/>
      <c r="H160" s="636"/>
      <c r="I160" s="578"/>
      <c r="J160" s="637"/>
      <c r="K160" s="637">
        <f t="shared" si="17"/>
        <v>0</v>
      </c>
      <c r="L160" s="638">
        <f t="shared" si="18"/>
        <v>0</v>
      </c>
      <c r="M160" s="639">
        <f t="shared" si="19"/>
        <v>0</v>
      </c>
    </row>
    <row r="161" spans="1:13" ht="16.5">
      <c r="A161" s="584"/>
      <c r="B161" s="659" t="s">
        <v>38</v>
      </c>
      <c r="C161" s="722"/>
      <c r="D161" s="723"/>
      <c r="E161" s="660"/>
      <c r="F161" s="661"/>
      <c r="G161" s="662"/>
      <c r="H161" s="662"/>
      <c r="I161" s="585"/>
      <c r="J161" s="618"/>
      <c r="K161" s="618"/>
      <c r="L161" s="664"/>
      <c r="M161" s="586">
        <f>SUM(M145:M160)</f>
        <v>0</v>
      </c>
    </row>
    <row r="162" spans="1:13" ht="16.5">
      <c r="A162" s="791"/>
      <c r="B162" s="787" t="s">
        <v>94</v>
      </c>
      <c r="C162" s="718"/>
      <c r="D162" s="731"/>
      <c r="E162" s="766"/>
      <c r="F162" s="674"/>
      <c r="G162" s="636"/>
      <c r="H162" s="636"/>
      <c r="I162" s="578"/>
      <c r="J162" s="637"/>
      <c r="K162" s="637"/>
      <c r="L162" s="638"/>
      <c r="M162" s="639"/>
    </row>
    <row r="163" spans="1:13" ht="16.5">
      <c r="A163" s="589"/>
      <c r="B163" s="665" t="s">
        <v>48</v>
      </c>
      <c r="C163" s="718" t="s">
        <v>33</v>
      </c>
      <c r="D163" s="719">
        <v>1215</v>
      </c>
      <c r="E163" s="590"/>
      <c r="F163" s="706">
        <f>E163*D163</f>
        <v>0</v>
      </c>
      <c r="G163" s="636"/>
      <c r="H163" s="636"/>
      <c r="I163" s="578"/>
      <c r="J163" s="637"/>
      <c r="K163" s="637">
        <f>(F163+J163)*0.12</f>
        <v>0</v>
      </c>
      <c r="L163" s="638">
        <f>(F163+K163)/D163</f>
        <v>0</v>
      </c>
      <c r="M163" s="639">
        <f>K163+F163</f>
        <v>0</v>
      </c>
    </row>
    <row r="164" spans="1:13" ht="16.5">
      <c r="A164" s="589"/>
      <c r="B164" s="665" t="s">
        <v>52</v>
      </c>
      <c r="C164" s="718" t="s">
        <v>33</v>
      </c>
      <c r="D164" s="719">
        <v>135</v>
      </c>
      <c r="E164" s="590"/>
      <c r="F164" s="706">
        <f>E164*D164</f>
        <v>0</v>
      </c>
      <c r="G164" s="636"/>
      <c r="H164" s="636"/>
      <c r="I164" s="578"/>
      <c r="J164" s="637"/>
      <c r="K164" s="637">
        <f>(F164+J164)*0.12</f>
        <v>0</v>
      </c>
      <c r="L164" s="638">
        <f>(F164+K164)/D164</f>
        <v>0</v>
      </c>
      <c r="M164" s="639">
        <f>K164+F164</f>
        <v>0</v>
      </c>
    </row>
    <row r="165" spans="1:13" ht="16.5">
      <c r="A165" s="589"/>
      <c r="B165" s="665" t="s">
        <v>49</v>
      </c>
      <c r="C165" s="718" t="s">
        <v>33</v>
      </c>
      <c r="D165" s="731">
        <v>30</v>
      </c>
      <c r="E165" s="590"/>
      <c r="F165" s="706">
        <f>E165*D165</f>
        <v>0</v>
      </c>
      <c r="G165" s="636"/>
      <c r="H165" s="636"/>
      <c r="I165" s="578"/>
      <c r="J165" s="637"/>
      <c r="K165" s="637">
        <f>(F165+J165)*0.12</f>
        <v>0</v>
      </c>
      <c r="L165" s="638">
        <f>(F165+K165)/D165</f>
        <v>0</v>
      </c>
      <c r="M165" s="639">
        <f>K165+F165</f>
        <v>0</v>
      </c>
    </row>
    <row r="166" spans="1:13" ht="16.5">
      <c r="A166" s="589"/>
      <c r="B166" s="665" t="s">
        <v>175</v>
      </c>
      <c r="C166" s="718" t="s">
        <v>33</v>
      </c>
      <c r="D166" s="719">
        <v>90</v>
      </c>
      <c r="E166" s="590"/>
      <c r="F166" s="706">
        <f>E166*D166</f>
        <v>0</v>
      </c>
      <c r="G166" s="636"/>
      <c r="H166" s="636"/>
      <c r="I166" s="578"/>
      <c r="J166" s="637"/>
      <c r="K166" s="637">
        <f>(F166+J166)*0.12</f>
        <v>0</v>
      </c>
      <c r="L166" s="638">
        <f>(F166+K166)/D166</f>
        <v>0</v>
      </c>
      <c r="M166" s="639">
        <f>K166+F166</f>
        <v>0</v>
      </c>
    </row>
    <row r="167" spans="1:13" ht="16.5">
      <c r="A167" s="584"/>
      <c r="B167" s="659" t="s">
        <v>38</v>
      </c>
      <c r="C167" s="722"/>
      <c r="D167" s="723"/>
      <c r="E167" s="660"/>
      <c r="F167" s="661"/>
      <c r="G167" s="662"/>
      <c r="H167" s="662"/>
      <c r="I167" s="585"/>
      <c r="J167" s="618"/>
      <c r="K167" s="618"/>
      <c r="L167" s="664"/>
      <c r="M167" s="586">
        <f>SUM(M163:M166)</f>
        <v>0</v>
      </c>
    </row>
    <row r="168" spans="1:13" ht="16.5">
      <c r="A168" s="791"/>
      <c r="B168" s="787" t="s">
        <v>28</v>
      </c>
      <c r="C168" s="718"/>
      <c r="D168" s="731"/>
      <c r="E168" s="766"/>
      <c r="F168" s="674"/>
      <c r="G168" s="636"/>
      <c r="H168" s="636"/>
      <c r="I168" s="578"/>
      <c r="J168" s="637"/>
      <c r="K168" s="637"/>
      <c r="L168" s="638"/>
      <c r="M168" s="639"/>
    </row>
    <row r="169" spans="1:13" ht="16.5">
      <c r="A169" s="589"/>
      <c r="B169" s="665" t="s">
        <v>215</v>
      </c>
      <c r="C169" s="718" t="s">
        <v>16</v>
      </c>
      <c r="D169" s="731">
        <v>27</v>
      </c>
      <c r="E169" s="590"/>
      <c r="F169" s="706">
        <f>E169*D169</f>
        <v>0</v>
      </c>
      <c r="G169" s="636"/>
      <c r="H169" s="636"/>
      <c r="I169" s="578"/>
      <c r="J169" s="637"/>
      <c r="K169" s="637">
        <f>(F169+J169)*0.12</f>
        <v>0</v>
      </c>
      <c r="L169" s="638">
        <f>(F169+K169)/D169</f>
        <v>0</v>
      </c>
      <c r="M169" s="639">
        <f>K169+F169</f>
        <v>0</v>
      </c>
    </row>
    <row r="170" spans="1:13" ht="16.5">
      <c r="A170" s="589"/>
      <c r="B170" s="665" t="s">
        <v>95</v>
      </c>
      <c r="C170" s="718" t="s">
        <v>16</v>
      </c>
      <c r="D170" s="731">
        <v>1</v>
      </c>
      <c r="E170" s="590"/>
      <c r="F170" s="706">
        <f>E170*D170</f>
        <v>0</v>
      </c>
      <c r="G170" s="636"/>
      <c r="H170" s="636"/>
      <c r="I170" s="578"/>
      <c r="J170" s="637"/>
      <c r="K170" s="637">
        <f>(F170+J170)*0.12</f>
        <v>0</v>
      </c>
      <c r="L170" s="638">
        <f>(F170+K170)/D170</f>
        <v>0</v>
      </c>
      <c r="M170" s="639">
        <f>K170+F170</f>
        <v>0</v>
      </c>
    </row>
    <row r="171" spans="1:13" ht="16.5">
      <c r="A171" s="589"/>
      <c r="B171" s="665" t="s">
        <v>179</v>
      </c>
      <c r="C171" s="718"/>
      <c r="D171" s="731"/>
      <c r="E171" s="852"/>
      <c r="F171" s="669"/>
      <c r="G171" s="670"/>
      <c r="H171" s="670"/>
      <c r="I171" s="597"/>
      <c r="J171" s="671"/>
      <c r="K171" s="671"/>
      <c r="L171" s="672"/>
      <c r="M171" s="673"/>
    </row>
    <row r="172" spans="1:13" ht="16.5">
      <c r="A172" s="589"/>
      <c r="B172" s="665" t="s">
        <v>217</v>
      </c>
      <c r="C172" s="718"/>
      <c r="D172" s="731"/>
      <c r="E172" s="851"/>
      <c r="F172" s="677"/>
      <c r="G172" s="678"/>
      <c r="H172" s="678"/>
      <c r="I172" s="601"/>
      <c r="J172" s="598"/>
      <c r="K172" s="598"/>
      <c r="L172" s="679"/>
      <c r="M172" s="680"/>
    </row>
    <row r="173" spans="1:13" ht="16.5">
      <c r="A173" s="589"/>
      <c r="B173" s="665"/>
      <c r="C173" s="718"/>
      <c r="D173" s="731"/>
      <c r="E173" s="851"/>
      <c r="F173" s="669"/>
      <c r="G173" s="670"/>
      <c r="H173" s="670"/>
      <c r="I173" s="597"/>
      <c r="J173" s="671"/>
      <c r="K173" s="671"/>
      <c r="L173" s="672"/>
      <c r="M173" s="673"/>
    </row>
    <row r="174" spans="1:13" ht="16.5">
      <c r="A174" s="589"/>
      <c r="B174" s="665" t="s">
        <v>166</v>
      </c>
      <c r="C174" s="718" t="s">
        <v>16</v>
      </c>
      <c r="D174" s="719">
        <v>1</v>
      </c>
      <c r="E174" s="590"/>
      <c r="F174" s="706">
        <f>E174*D174</f>
        <v>0</v>
      </c>
      <c r="G174" s="636"/>
      <c r="H174" s="636"/>
      <c r="I174" s="578"/>
      <c r="J174" s="637"/>
      <c r="K174" s="637">
        <f>(F174+J174)*0.12</f>
        <v>0</v>
      </c>
      <c r="L174" s="638">
        <f>(F174+K174)/D174</f>
        <v>0</v>
      </c>
      <c r="M174" s="639">
        <f>K174+F174</f>
        <v>0</v>
      </c>
    </row>
    <row r="175" spans="1:13" ht="16.5">
      <c r="A175" s="589"/>
      <c r="B175" s="665"/>
      <c r="C175" s="718"/>
      <c r="D175" s="719"/>
      <c r="E175" s="851"/>
      <c r="F175" s="669"/>
      <c r="G175" s="670"/>
      <c r="H175" s="670"/>
      <c r="I175" s="597"/>
      <c r="J175" s="671"/>
      <c r="K175" s="671"/>
      <c r="L175" s="672"/>
      <c r="M175" s="673"/>
    </row>
    <row r="176" spans="1:13" ht="16.5">
      <c r="A176" s="589"/>
      <c r="B176" s="665" t="s">
        <v>168</v>
      </c>
      <c r="C176" s="718" t="s">
        <v>16</v>
      </c>
      <c r="D176" s="719">
        <v>1</v>
      </c>
      <c r="E176" s="590"/>
      <c r="F176" s="706">
        <f>E176*D176</f>
        <v>0</v>
      </c>
      <c r="G176" s="636"/>
      <c r="H176" s="636"/>
      <c r="I176" s="578"/>
      <c r="J176" s="637"/>
      <c r="K176" s="637">
        <f>(F176+J176)*0.12</f>
        <v>0</v>
      </c>
      <c r="L176" s="638">
        <f>(F176+K176)/D176</f>
        <v>0</v>
      </c>
      <c r="M176" s="639">
        <f>K176+F176</f>
        <v>0</v>
      </c>
    </row>
    <row r="177" spans="1:13" ht="16.5">
      <c r="A177" s="589"/>
      <c r="B177" s="665"/>
      <c r="C177" s="718"/>
      <c r="D177" s="731"/>
      <c r="E177" s="598"/>
      <c r="F177" s="677"/>
      <c r="G177" s="678"/>
      <c r="H177" s="678"/>
      <c r="I177" s="601"/>
      <c r="J177" s="598"/>
      <c r="K177" s="598"/>
      <c r="L177" s="679"/>
      <c r="M177" s="680"/>
    </row>
    <row r="178" spans="1:13" ht="16.5">
      <c r="A178" s="584"/>
      <c r="B178" s="659" t="s">
        <v>38</v>
      </c>
      <c r="C178" s="717"/>
      <c r="D178" s="717"/>
      <c r="E178" s="660"/>
      <c r="F178" s="661"/>
      <c r="G178" s="662"/>
      <c r="H178" s="662"/>
      <c r="I178" s="585"/>
      <c r="J178" s="618"/>
      <c r="K178" s="618"/>
      <c r="L178" s="664"/>
      <c r="M178" s="586">
        <f>SUM(M169:M177)</f>
        <v>0</v>
      </c>
    </row>
    <row r="179" spans="1:13" ht="27" customHeight="1">
      <c r="A179" s="591"/>
      <c r="B179" s="667" t="s">
        <v>142</v>
      </c>
      <c r="C179" s="724"/>
      <c r="D179" s="724"/>
      <c r="E179" s="725"/>
      <c r="F179" s="726"/>
      <c r="G179" s="727"/>
      <c r="H179" s="727"/>
      <c r="I179" s="728"/>
      <c r="J179" s="729"/>
      <c r="K179" s="729"/>
      <c r="L179" s="730"/>
      <c r="M179" s="592">
        <f>M178+M167+M161+M143</f>
        <v>0</v>
      </c>
    </row>
    <row r="180" spans="1:13" ht="25.5" customHeight="1">
      <c r="A180" s="602"/>
      <c r="B180" s="681" t="s">
        <v>143</v>
      </c>
      <c r="C180" s="709"/>
      <c r="D180" s="709"/>
      <c r="E180" s="642"/>
      <c r="F180" s="643"/>
      <c r="G180" s="733"/>
      <c r="H180" s="733"/>
      <c r="I180" s="734"/>
      <c r="J180" s="645"/>
      <c r="K180" s="645"/>
      <c r="L180" s="646"/>
      <c r="M180" s="603">
        <f>M179+M135+M96+M51</f>
        <v>0</v>
      </c>
    </row>
    <row r="181" spans="1:13" ht="16.5">
      <c r="A181" s="593" t="s">
        <v>349</v>
      </c>
      <c r="B181" s="682" t="s">
        <v>362</v>
      </c>
      <c r="C181" s="735"/>
      <c r="D181" s="712"/>
      <c r="E181" s="604"/>
      <c r="F181" s="649"/>
      <c r="G181" s="668"/>
      <c r="H181" s="668"/>
      <c r="I181" s="594"/>
      <c r="J181" s="604"/>
      <c r="K181" s="604"/>
      <c r="L181" s="651"/>
      <c r="M181" s="652"/>
    </row>
    <row r="182" spans="1:13" ht="16.5">
      <c r="A182" s="783"/>
      <c r="B182" s="784" t="s">
        <v>185</v>
      </c>
      <c r="C182" s="720"/>
      <c r="D182" s="785"/>
      <c r="E182" s="766"/>
      <c r="F182" s="674"/>
      <c r="G182" s="786"/>
      <c r="H182" s="786"/>
      <c r="I182" s="786"/>
      <c r="J182" s="637"/>
      <c r="K182" s="637"/>
      <c r="L182" s="638"/>
      <c r="M182" s="639"/>
    </row>
    <row r="183" spans="1:13" ht="28.5">
      <c r="A183" s="583"/>
      <c r="B183" s="657" t="s">
        <v>186</v>
      </c>
      <c r="C183" s="715" t="s">
        <v>192</v>
      </c>
      <c r="D183" s="716">
        <v>12</v>
      </c>
      <c r="E183" s="590"/>
      <c r="F183" s="706">
        <f>E183*D183</f>
        <v>0</v>
      </c>
      <c r="G183" s="636"/>
      <c r="H183" s="636"/>
      <c r="I183" s="578"/>
      <c r="J183" s="637"/>
      <c r="K183" s="637">
        <f>(F183+J183)*0.12</f>
        <v>0</v>
      </c>
      <c r="L183" s="638">
        <f>(F183+K183)/D183</f>
        <v>0</v>
      </c>
      <c r="M183" s="639">
        <f>K183+F183</f>
        <v>0</v>
      </c>
    </row>
    <row r="184" spans="1:13" ht="28.5">
      <c r="A184" s="583"/>
      <c r="B184" s="657" t="s">
        <v>187</v>
      </c>
      <c r="C184" s="715" t="s">
        <v>192</v>
      </c>
      <c r="D184" s="716">
        <v>12</v>
      </c>
      <c r="E184" s="590"/>
      <c r="F184" s="706">
        <f>E184*D184</f>
        <v>0</v>
      </c>
      <c r="G184" s="636"/>
      <c r="H184" s="636"/>
      <c r="I184" s="578"/>
      <c r="J184" s="637"/>
      <c r="K184" s="637">
        <f>(F184+J184)*0.12</f>
        <v>0</v>
      </c>
      <c r="L184" s="638">
        <f>(F184+K184)/D184</f>
        <v>0</v>
      </c>
      <c r="M184" s="639">
        <f>K184+F184</f>
        <v>0</v>
      </c>
    </row>
    <row r="185" spans="1:13" ht="42.75">
      <c r="A185" s="583"/>
      <c r="B185" s="657" t="s">
        <v>188</v>
      </c>
      <c r="C185" s="715" t="s">
        <v>192</v>
      </c>
      <c r="D185" s="716">
        <v>1</v>
      </c>
      <c r="E185" s="590"/>
      <c r="F185" s="706">
        <f>E185*D185</f>
        <v>0</v>
      </c>
      <c r="G185" s="636"/>
      <c r="H185" s="636"/>
      <c r="I185" s="578"/>
      <c r="J185" s="637"/>
      <c r="K185" s="637">
        <f>(F185+J185)*0.12</f>
        <v>0</v>
      </c>
      <c r="L185" s="638">
        <f>(F185+K185)/D185</f>
        <v>0</v>
      </c>
      <c r="M185" s="639">
        <f>K185+F185</f>
        <v>0</v>
      </c>
    </row>
    <row r="186" spans="1:13" ht="16.5">
      <c r="A186" s="583"/>
      <c r="B186" s="658" t="s">
        <v>198</v>
      </c>
      <c r="C186" s="715" t="s">
        <v>193</v>
      </c>
      <c r="D186" s="716">
        <v>2</v>
      </c>
      <c r="E186" s="590"/>
      <c r="F186" s="706">
        <f>E186*D186</f>
        <v>0</v>
      </c>
      <c r="G186" s="636"/>
      <c r="H186" s="636"/>
      <c r="I186" s="578"/>
      <c r="J186" s="637"/>
      <c r="K186" s="637">
        <f>(F186+J186)*0.12</f>
        <v>0</v>
      </c>
      <c r="L186" s="638">
        <f>(F186+K186)/D186</f>
        <v>0</v>
      </c>
      <c r="M186" s="639">
        <f>K186+F186</f>
        <v>0</v>
      </c>
    </row>
    <row r="187" spans="1:13" ht="16.5">
      <c r="A187" s="583"/>
      <c r="B187" s="658" t="s">
        <v>189</v>
      </c>
      <c r="C187" s="715" t="s">
        <v>33</v>
      </c>
      <c r="D187" s="716">
        <v>62.16</v>
      </c>
      <c r="E187" s="590"/>
      <c r="F187" s="706">
        <f>E187*D187</f>
        <v>0</v>
      </c>
      <c r="G187" s="636"/>
      <c r="H187" s="636"/>
      <c r="I187" s="578"/>
      <c r="J187" s="637"/>
      <c r="K187" s="637">
        <f>(F187+J187)*0.12</f>
        <v>0</v>
      </c>
      <c r="L187" s="638">
        <f>(F187+K187)/D187</f>
        <v>0</v>
      </c>
      <c r="M187" s="639">
        <f>K187+F187</f>
        <v>0</v>
      </c>
    </row>
    <row r="188" spans="1:13" ht="16.5">
      <c r="A188" s="584"/>
      <c r="B188" s="659" t="s">
        <v>38</v>
      </c>
      <c r="C188" s="717"/>
      <c r="D188" s="717"/>
      <c r="E188" s="660"/>
      <c r="F188" s="661"/>
      <c r="G188" s="662"/>
      <c r="H188" s="662"/>
      <c r="I188" s="585"/>
      <c r="J188" s="618"/>
      <c r="K188" s="663"/>
      <c r="L188" s="664"/>
      <c r="M188" s="586">
        <f>SUM(M183:M187)</f>
        <v>0</v>
      </c>
    </row>
    <row r="189" spans="1:13" ht="16.5">
      <c r="A189" s="791"/>
      <c r="B189" s="787" t="s">
        <v>25</v>
      </c>
      <c r="C189" s="720"/>
      <c r="D189" s="720"/>
      <c r="E189" s="766"/>
      <c r="F189" s="674"/>
      <c r="G189" s="636"/>
      <c r="H189" s="636"/>
      <c r="I189" s="578"/>
      <c r="J189" s="637"/>
      <c r="K189" s="637"/>
      <c r="L189" s="638"/>
      <c r="M189" s="639"/>
    </row>
    <row r="190" spans="1:13" ht="16.5">
      <c r="A190" s="605"/>
      <c r="B190" s="665" t="s">
        <v>39</v>
      </c>
      <c r="C190" s="718" t="s">
        <v>89</v>
      </c>
      <c r="D190" s="719">
        <v>57</v>
      </c>
      <c r="E190" s="590"/>
      <c r="F190" s="706">
        <f aca="true" t="shared" si="20" ref="F190:F201">E190*D190</f>
        <v>0</v>
      </c>
      <c r="G190" s="636"/>
      <c r="H190" s="636"/>
      <c r="I190" s="578"/>
      <c r="J190" s="637"/>
      <c r="K190" s="637">
        <f aca="true" t="shared" si="21" ref="K190:K201">(F190+J190)*0.12</f>
        <v>0</v>
      </c>
      <c r="L190" s="638">
        <f aca="true" t="shared" si="22" ref="L190:L201">(F190+K190)/D190</f>
        <v>0</v>
      </c>
      <c r="M190" s="639">
        <f aca="true" t="shared" si="23" ref="M190:M201">K190+F190</f>
        <v>0</v>
      </c>
    </row>
    <row r="191" spans="1:13" ht="16.5">
      <c r="A191" s="605"/>
      <c r="B191" s="665" t="s">
        <v>41</v>
      </c>
      <c r="C191" s="718" t="s">
        <v>31</v>
      </c>
      <c r="D191" s="719">
        <v>34</v>
      </c>
      <c r="E191" s="590"/>
      <c r="F191" s="706">
        <f t="shared" si="20"/>
        <v>0</v>
      </c>
      <c r="G191" s="636"/>
      <c r="H191" s="636"/>
      <c r="I191" s="578"/>
      <c r="J191" s="637"/>
      <c r="K191" s="637">
        <f t="shared" si="21"/>
        <v>0</v>
      </c>
      <c r="L191" s="638">
        <f t="shared" si="22"/>
        <v>0</v>
      </c>
      <c r="M191" s="639">
        <f t="shared" si="23"/>
        <v>0</v>
      </c>
    </row>
    <row r="192" spans="1:13" ht="16.5">
      <c r="A192" s="605"/>
      <c r="B192" s="665" t="s">
        <v>42</v>
      </c>
      <c r="C192" s="718" t="s">
        <v>31</v>
      </c>
      <c r="D192" s="719">
        <v>17</v>
      </c>
      <c r="E192" s="590"/>
      <c r="F192" s="706">
        <f t="shared" si="20"/>
        <v>0</v>
      </c>
      <c r="G192" s="636"/>
      <c r="H192" s="636"/>
      <c r="I192" s="578"/>
      <c r="J192" s="637"/>
      <c r="K192" s="637">
        <f t="shared" si="21"/>
        <v>0</v>
      </c>
      <c r="L192" s="638">
        <f t="shared" si="22"/>
        <v>0</v>
      </c>
      <c r="M192" s="639">
        <f t="shared" si="23"/>
        <v>0</v>
      </c>
    </row>
    <row r="193" spans="1:13" ht="16.5">
      <c r="A193" s="605"/>
      <c r="B193" s="665" t="s">
        <v>43</v>
      </c>
      <c r="C193" s="718" t="s">
        <v>31</v>
      </c>
      <c r="D193" s="719">
        <v>34</v>
      </c>
      <c r="E193" s="590"/>
      <c r="F193" s="706">
        <f t="shared" si="20"/>
        <v>0</v>
      </c>
      <c r="G193" s="636"/>
      <c r="H193" s="636"/>
      <c r="I193" s="578"/>
      <c r="J193" s="637"/>
      <c r="K193" s="637">
        <f t="shared" si="21"/>
        <v>0</v>
      </c>
      <c r="L193" s="638">
        <f t="shared" si="22"/>
        <v>0</v>
      </c>
      <c r="M193" s="639">
        <f t="shared" si="23"/>
        <v>0</v>
      </c>
    </row>
    <row r="194" spans="1:13" ht="16.5">
      <c r="A194" s="605"/>
      <c r="B194" s="665" t="s">
        <v>44</v>
      </c>
      <c r="C194" s="718" t="s">
        <v>51</v>
      </c>
      <c r="D194" s="719">
        <v>2</v>
      </c>
      <c r="E194" s="590"/>
      <c r="F194" s="706">
        <f t="shared" si="20"/>
        <v>0</v>
      </c>
      <c r="G194" s="636"/>
      <c r="H194" s="636"/>
      <c r="I194" s="578"/>
      <c r="J194" s="637"/>
      <c r="K194" s="637">
        <f t="shared" si="21"/>
        <v>0</v>
      </c>
      <c r="L194" s="638">
        <f t="shared" si="22"/>
        <v>0</v>
      </c>
      <c r="M194" s="639">
        <f t="shared" si="23"/>
        <v>0</v>
      </c>
    </row>
    <row r="195" spans="1:13" ht="16.5">
      <c r="A195" s="605"/>
      <c r="B195" s="665" t="s">
        <v>45</v>
      </c>
      <c r="C195" s="718" t="s">
        <v>51</v>
      </c>
      <c r="D195" s="719">
        <v>2</v>
      </c>
      <c r="E195" s="590"/>
      <c r="F195" s="706">
        <f t="shared" si="20"/>
        <v>0</v>
      </c>
      <c r="G195" s="636"/>
      <c r="H195" s="636"/>
      <c r="I195" s="578"/>
      <c r="J195" s="637"/>
      <c r="K195" s="637">
        <f t="shared" si="21"/>
        <v>0</v>
      </c>
      <c r="L195" s="638">
        <f t="shared" si="22"/>
        <v>0</v>
      </c>
      <c r="M195" s="639">
        <f t="shared" si="23"/>
        <v>0</v>
      </c>
    </row>
    <row r="196" spans="1:13" ht="16.5">
      <c r="A196" s="605"/>
      <c r="B196" s="665" t="s">
        <v>87</v>
      </c>
      <c r="C196" s="718" t="s">
        <v>31</v>
      </c>
      <c r="D196" s="719">
        <v>10</v>
      </c>
      <c r="E196" s="590"/>
      <c r="F196" s="706">
        <f t="shared" si="20"/>
        <v>0</v>
      </c>
      <c r="G196" s="636"/>
      <c r="H196" s="636"/>
      <c r="I196" s="578"/>
      <c r="J196" s="637"/>
      <c r="K196" s="637">
        <f t="shared" si="21"/>
        <v>0</v>
      </c>
      <c r="L196" s="638">
        <f t="shared" si="22"/>
        <v>0</v>
      </c>
      <c r="M196" s="639">
        <f t="shared" si="23"/>
        <v>0</v>
      </c>
    </row>
    <row r="197" spans="1:13" ht="16.5">
      <c r="A197" s="605"/>
      <c r="B197" s="665" t="s">
        <v>46</v>
      </c>
      <c r="C197" s="718" t="s">
        <v>31</v>
      </c>
      <c r="D197" s="719">
        <v>3</v>
      </c>
      <c r="E197" s="590"/>
      <c r="F197" s="706">
        <f t="shared" si="20"/>
        <v>0</v>
      </c>
      <c r="G197" s="636"/>
      <c r="H197" s="636"/>
      <c r="I197" s="578"/>
      <c r="J197" s="637"/>
      <c r="K197" s="637">
        <f t="shared" si="21"/>
        <v>0</v>
      </c>
      <c r="L197" s="638">
        <f t="shared" si="22"/>
        <v>0</v>
      </c>
      <c r="M197" s="639">
        <f t="shared" si="23"/>
        <v>0</v>
      </c>
    </row>
    <row r="198" spans="1:13" ht="16.5">
      <c r="A198" s="605"/>
      <c r="B198" s="665" t="s">
        <v>27</v>
      </c>
      <c r="C198" s="718" t="s">
        <v>34</v>
      </c>
      <c r="D198" s="719">
        <v>15</v>
      </c>
      <c r="E198" s="590"/>
      <c r="F198" s="706">
        <f t="shared" si="20"/>
        <v>0</v>
      </c>
      <c r="G198" s="636"/>
      <c r="H198" s="636"/>
      <c r="I198" s="578"/>
      <c r="J198" s="637"/>
      <c r="K198" s="637">
        <f t="shared" si="21"/>
        <v>0</v>
      </c>
      <c r="L198" s="638">
        <f t="shared" si="22"/>
        <v>0</v>
      </c>
      <c r="M198" s="639">
        <f t="shared" si="23"/>
        <v>0</v>
      </c>
    </row>
    <row r="199" spans="1:13" ht="16.5">
      <c r="A199" s="605"/>
      <c r="B199" s="665" t="s">
        <v>88</v>
      </c>
      <c r="C199" s="718" t="s">
        <v>35</v>
      </c>
      <c r="D199" s="719">
        <v>5</v>
      </c>
      <c r="E199" s="590"/>
      <c r="F199" s="706">
        <f t="shared" si="20"/>
        <v>0</v>
      </c>
      <c r="G199" s="636"/>
      <c r="H199" s="636"/>
      <c r="I199" s="578"/>
      <c r="J199" s="637"/>
      <c r="K199" s="637">
        <f t="shared" si="21"/>
        <v>0</v>
      </c>
      <c r="L199" s="638">
        <f t="shared" si="22"/>
        <v>0</v>
      </c>
      <c r="M199" s="639">
        <f t="shared" si="23"/>
        <v>0</v>
      </c>
    </row>
    <row r="200" spans="1:13" ht="16.5">
      <c r="A200" s="605"/>
      <c r="B200" s="665" t="s">
        <v>26</v>
      </c>
      <c r="C200" s="718" t="s">
        <v>32</v>
      </c>
      <c r="D200" s="719">
        <v>10</v>
      </c>
      <c r="E200" s="590"/>
      <c r="F200" s="706">
        <f t="shared" si="20"/>
        <v>0</v>
      </c>
      <c r="G200" s="636"/>
      <c r="H200" s="636"/>
      <c r="I200" s="578"/>
      <c r="J200" s="637"/>
      <c r="K200" s="637">
        <f t="shared" si="21"/>
        <v>0</v>
      </c>
      <c r="L200" s="638">
        <f t="shared" si="22"/>
        <v>0</v>
      </c>
      <c r="M200" s="639">
        <f t="shared" si="23"/>
        <v>0</v>
      </c>
    </row>
    <row r="201" spans="1:13" ht="30">
      <c r="A201" s="605"/>
      <c r="B201" s="666" t="s">
        <v>47</v>
      </c>
      <c r="C201" s="720" t="s">
        <v>30</v>
      </c>
      <c r="D201" s="719">
        <v>1</v>
      </c>
      <c r="E201" s="590"/>
      <c r="F201" s="706">
        <f t="shared" si="20"/>
        <v>0</v>
      </c>
      <c r="G201" s="636"/>
      <c r="H201" s="636"/>
      <c r="I201" s="578"/>
      <c r="J201" s="637"/>
      <c r="K201" s="637">
        <f t="shared" si="21"/>
        <v>0</v>
      </c>
      <c r="L201" s="638">
        <f t="shared" si="22"/>
        <v>0</v>
      </c>
      <c r="M201" s="639">
        <f t="shared" si="23"/>
        <v>0</v>
      </c>
    </row>
    <row r="202" spans="1:13" ht="16.5">
      <c r="A202" s="606"/>
      <c r="B202" s="659" t="s">
        <v>38</v>
      </c>
      <c r="C202" s="722"/>
      <c r="D202" s="723"/>
      <c r="E202" s="722"/>
      <c r="F202" s="661"/>
      <c r="G202" s="662"/>
      <c r="H202" s="662"/>
      <c r="I202" s="585"/>
      <c r="J202" s="618"/>
      <c r="K202" s="618"/>
      <c r="L202" s="664"/>
      <c r="M202" s="586">
        <f>SUM(M190:M201)</f>
        <v>0</v>
      </c>
    </row>
    <row r="203" spans="1:13" ht="16.5">
      <c r="A203" s="791"/>
      <c r="B203" s="787" t="s">
        <v>94</v>
      </c>
      <c r="C203" s="718"/>
      <c r="D203" s="731"/>
      <c r="E203" s="718"/>
      <c r="F203" s="674"/>
      <c r="G203" s="636"/>
      <c r="H203" s="636"/>
      <c r="I203" s="578"/>
      <c r="J203" s="637"/>
      <c r="K203" s="637"/>
      <c r="L203" s="638"/>
      <c r="M203" s="639"/>
    </row>
    <row r="204" spans="1:13" ht="16.5">
      <c r="A204" s="596"/>
      <c r="B204" s="665" t="s">
        <v>48</v>
      </c>
      <c r="C204" s="718" t="s">
        <v>33</v>
      </c>
      <c r="D204" s="719">
        <v>510</v>
      </c>
      <c r="E204" s="590"/>
      <c r="F204" s="706">
        <f>E204*D204</f>
        <v>0</v>
      </c>
      <c r="G204" s="636"/>
      <c r="H204" s="636"/>
      <c r="I204" s="578"/>
      <c r="J204" s="637"/>
      <c r="K204" s="637">
        <f>(F204+J204)*0.12</f>
        <v>0</v>
      </c>
      <c r="L204" s="638">
        <f>(F204+K204)/D204</f>
        <v>0</v>
      </c>
      <c r="M204" s="639">
        <f>K204+F204</f>
        <v>0</v>
      </c>
    </row>
    <row r="205" spans="1:13" ht="16.5">
      <c r="A205" s="596"/>
      <c r="B205" s="665" t="s">
        <v>98</v>
      </c>
      <c r="C205" s="718" t="s">
        <v>33</v>
      </c>
      <c r="D205" s="719">
        <v>3</v>
      </c>
      <c r="E205" s="590"/>
      <c r="F205" s="706">
        <f>E205*D205</f>
        <v>0</v>
      </c>
      <c r="G205" s="636"/>
      <c r="H205" s="636"/>
      <c r="I205" s="578"/>
      <c r="J205" s="637"/>
      <c r="K205" s="637">
        <f>(F205+J205)*0.12</f>
        <v>0</v>
      </c>
      <c r="L205" s="638">
        <f>(F205+K205)/D205</f>
        <v>0</v>
      </c>
      <c r="M205" s="639">
        <f>K205+F205</f>
        <v>0</v>
      </c>
    </row>
    <row r="206" spans="1:13" ht="16.5">
      <c r="A206" s="596"/>
      <c r="B206" s="665" t="s">
        <v>53</v>
      </c>
      <c r="C206" s="718" t="s">
        <v>33</v>
      </c>
      <c r="D206" s="719">
        <v>9</v>
      </c>
      <c r="E206" s="590"/>
      <c r="F206" s="706">
        <f>E206*D206</f>
        <v>0</v>
      </c>
      <c r="G206" s="636"/>
      <c r="H206" s="636"/>
      <c r="I206" s="578"/>
      <c r="J206" s="637"/>
      <c r="K206" s="637">
        <f>(F206+J206)*0.12</f>
        <v>0</v>
      </c>
      <c r="L206" s="638">
        <f>(F206+K206)/D206</f>
        <v>0</v>
      </c>
      <c r="M206" s="639">
        <f>K206+F206</f>
        <v>0</v>
      </c>
    </row>
    <row r="207" spans="1:13" ht="16.5">
      <c r="A207" s="606"/>
      <c r="B207" s="659" t="s">
        <v>38</v>
      </c>
      <c r="C207" s="722"/>
      <c r="D207" s="723"/>
      <c r="E207" s="722"/>
      <c r="F207" s="661"/>
      <c r="G207" s="662"/>
      <c r="H207" s="662"/>
      <c r="I207" s="585"/>
      <c r="J207" s="618"/>
      <c r="K207" s="618"/>
      <c r="L207" s="664"/>
      <c r="M207" s="586">
        <f>SUM(M204:M206)</f>
        <v>0</v>
      </c>
    </row>
    <row r="208" spans="1:13" ht="16.5">
      <c r="A208" s="791"/>
      <c r="B208" s="787" t="s">
        <v>28</v>
      </c>
      <c r="C208" s="718"/>
      <c r="D208" s="731"/>
      <c r="E208" s="718"/>
      <c r="F208" s="674"/>
      <c r="G208" s="636"/>
      <c r="H208" s="636"/>
      <c r="I208" s="578"/>
      <c r="J208" s="637"/>
      <c r="K208" s="637"/>
      <c r="L208" s="638"/>
      <c r="M208" s="639"/>
    </row>
    <row r="209" spans="1:13" ht="16.5">
      <c r="A209" s="589"/>
      <c r="B209" s="665" t="s">
        <v>215</v>
      </c>
      <c r="C209" s="718" t="s">
        <v>16</v>
      </c>
      <c r="D209" s="731">
        <v>17</v>
      </c>
      <c r="E209" s="590"/>
      <c r="F209" s="706">
        <f>E209*D209</f>
        <v>0</v>
      </c>
      <c r="G209" s="636"/>
      <c r="H209" s="636"/>
      <c r="I209" s="578"/>
      <c r="J209" s="637"/>
      <c r="K209" s="637">
        <f>(F209+J209)*0.12</f>
        <v>0</v>
      </c>
      <c r="L209" s="638">
        <f>(F209+K209)/D209</f>
        <v>0</v>
      </c>
      <c r="M209" s="639">
        <f>K209+F209</f>
        <v>0</v>
      </c>
    </row>
    <row r="210" spans="1:13" ht="16.5">
      <c r="A210" s="589"/>
      <c r="B210" s="665" t="s">
        <v>99</v>
      </c>
      <c r="C210" s="718" t="s">
        <v>16</v>
      </c>
      <c r="D210" s="731">
        <v>1</v>
      </c>
      <c r="E210" s="590"/>
      <c r="F210" s="706">
        <f>E210*D210</f>
        <v>0</v>
      </c>
      <c r="G210" s="636"/>
      <c r="H210" s="636"/>
      <c r="I210" s="578"/>
      <c r="J210" s="637"/>
      <c r="K210" s="637">
        <f>(F210+J210)*0.12</f>
        <v>0</v>
      </c>
      <c r="L210" s="638">
        <f>(F210+K210)/D210</f>
        <v>0</v>
      </c>
      <c r="M210" s="639">
        <f>K210+F210</f>
        <v>0</v>
      </c>
    </row>
    <row r="211" spans="1:13" ht="16.5">
      <c r="A211" s="589"/>
      <c r="B211" s="665" t="s">
        <v>174</v>
      </c>
      <c r="C211" s="718"/>
      <c r="D211" s="731"/>
      <c r="E211" s="96"/>
      <c r="F211" s="669"/>
      <c r="G211" s="670"/>
      <c r="H211" s="670"/>
      <c r="I211" s="597"/>
      <c r="J211" s="671"/>
      <c r="K211" s="671"/>
      <c r="L211" s="672"/>
      <c r="M211" s="673"/>
    </row>
    <row r="212" spans="1:13" ht="16.5">
      <c r="A212" s="589"/>
      <c r="B212" s="666" t="s">
        <v>219</v>
      </c>
      <c r="C212" s="718"/>
      <c r="D212" s="731"/>
      <c r="E212" s="96"/>
      <c r="F212" s="669"/>
      <c r="G212" s="670"/>
      <c r="H212" s="670"/>
      <c r="I212" s="597"/>
      <c r="J212" s="671"/>
      <c r="K212" s="671"/>
      <c r="L212" s="672"/>
      <c r="M212" s="673"/>
    </row>
    <row r="213" spans="1:13" ht="16.5">
      <c r="A213" s="589"/>
      <c r="B213" s="666"/>
      <c r="C213" s="718"/>
      <c r="D213" s="731"/>
      <c r="E213" s="96"/>
      <c r="F213" s="669"/>
      <c r="G213" s="670"/>
      <c r="H213" s="670"/>
      <c r="I213" s="597"/>
      <c r="J213" s="671"/>
      <c r="K213" s="671"/>
      <c r="L213" s="672"/>
      <c r="M213" s="673"/>
    </row>
    <row r="214" spans="1:13" ht="16.5">
      <c r="A214" s="589"/>
      <c r="B214" s="665" t="s">
        <v>166</v>
      </c>
      <c r="C214" s="718" t="s">
        <v>16</v>
      </c>
      <c r="D214" s="719">
        <v>1</v>
      </c>
      <c r="E214" s="590"/>
      <c r="F214" s="706">
        <f>E214*D214</f>
        <v>0</v>
      </c>
      <c r="G214" s="636"/>
      <c r="H214" s="636"/>
      <c r="I214" s="578"/>
      <c r="J214" s="637"/>
      <c r="K214" s="637">
        <f>(F214+J214)*0.12</f>
        <v>0</v>
      </c>
      <c r="L214" s="638">
        <f>(F214+K214)/D214</f>
        <v>0</v>
      </c>
      <c r="M214" s="639">
        <f>K214+F214</f>
        <v>0</v>
      </c>
    </row>
    <row r="215" spans="1:13" ht="16.5">
      <c r="A215" s="589"/>
      <c r="B215" s="665"/>
      <c r="C215" s="718"/>
      <c r="D215" s="719"/>
      <c r="E215" s="851"/>
      <c r="F215" s="669"/>
      <c r="G215" s="670"/>
      <c r="H215" s="670"/>
      <c r="I215" s="597"/>
      <c r="J215" s="671"/>
      <c r="K215" s="671"/>
      <c r="L215" s="672"/>
      <c r="M215" s="673"/>
    </row>
    <row r="216" spans="1:13" ht="16.5">
      <c r="A216" s="589"/>
      <c r="B216" s="665" t="s">
        <v>167</v>
      </c>
      <c r="C216" s="718" t="s">
        <v>16</v>
      </c>
      <c r="D216" s="719">
        <v>1</v>
      </c>
      <c r="E216" s="590"/>
      <c r="F216" s="706">
        <f>E216*D216</f>
        <v>0</v>
      </c>
      <c r="G216" s="636"/>
      <c r="H216" s="636"/>
      <c r="I216" s="578"/>
      <c r="J216" s="637"/>
      <c r="K216" s="637">
        <f>(F216+J216)*0.12</f>
        <v>0</v>
      </c>
      <c r="L216" s="638">
        <f>(F216+K216)/D216</f>
        <v>0</v>
      </c>
      <c r="M216" s="639">
        <f>K216+F216</f>
        <v>0</v>
      </c>
    </row>
    <row r="217" spans="1:13" ht="16.5">
      <c r="A217" s="589"/>
      <c r="B217" s="666"/>
      <c r="C217" s="718"/>
      <c r="D217" s="731"/>
      <c r="E217" s="718"/>
      <c r="F217" s="669"/>
      <c r="G217" s="670"/>
      <c r="H217" s="670"/>
      <c r="I217" s="597"/>
      <c r="J217" s="671"/>
      <c r="K217" s="671"/>
      <c r="L217" s="672"/>
      <c r="M217" s="673"/>
    </row>
    <row r="218" spans="1:13" ht="16.5">
      <c r="A218" s="607"/>
      <c r="B218" s="659" t="s">
        <v>38</v>
      </c>
      <c r="C218" s="722"/>
      <c r="D218" s="736"/>
      <c r="E218" s="737"/>
      <c r="F218" s="661"/>
      <c r="G218" s="683"/>
      <c r="H218" s="683"/>
      <c r="I218" s="683"/>
      <c r="J218" s="618"/>
      <c r="K218" s="618"/>
      <c r="L218" s="664"/>
      <c r="M218" s="586">
        <f>SUM(M209:M217)</f>
        <v>0</v>
      </c>
    </row>
    <row r="219" spans="1:13" ht="25.5" customHeight="1">
      <c r="A219" s="591"/>
      <c r="B219" s="667" t="s">
        <v>144</v>
      </c>
      <c r="C219" s="724"/>
      <c r="D219" s="724"/>
      <c r="E219" s="725"/>
      <c r="F219" s="726"/>
      <c r="G219" s="727"/>
      <c r="H219" s="727"/>
      <c r="I219" s="728"/>
      <c r="J219" s="729"/>
      <c r="K219" s="729"/>
      <c r="L219" s="730"/>
      <c r="M219" s="592">
        <f>M218+M207+M202+M188</f>
        <v>0</v>
      </c>
    </row>
    <row r="220" spans="1:13" ht="16.5">
      <c r="A220" s="593" t="s">
        <v>350</v>
      </c>
      <c r="B220" s="682" t="s">
        <v>100</v>
      </c>
      <c r="C220" s="738"/>
      <c r="D220" s="739"/>
      <c r="E220" s="740"/>
      <c r="F220" s="649"/>
      <c r="G220" s="650"/>
      <c r="H220" s="650"/>
      <c r="I220" s="650"/>
      <c r="J220" s="604"/>
      <c r="K220" s="604"/>
      <c r="L220" s="651"/>
      <c r="M220" s="600"/>
    </row>
    <row r="221" spans="1:13" ht="16.5">
      <c r="A221" s="783"/>
      <c r="B221" s="784" t="s">
        <v>185</v>
      </c>
      <c r="C221" s="720"/>
      <c r="D221" s="785"/>
      <c r="E221" s="766"/>
      <c r="F221" s="674"/>
      <c r="G221" s="786"/>
      <c r="H221" s="786"/>
      <c r="I221" s="786"/>
      <c r="J221" s="637"/>
      <c r="K221" s="637"/>
      <c r="L221" s="638"/>
      <c r="M221" s="639"/>
    </row>
    <row r="222" spans="1:13" ht="28.5">
      <c r="A222" s="583"/>
      <c r="B222" s="657" t="s">
        <v>186</v>
      </c>
      <c r="C222" s="715" t="s">
        <v>192</v>
      </c>
      <c r="D222" s="716">
        <v>12</v>
      </c>
      <c r="E222" s="590"/>
      <c r="F222" s="706">
        <f aca="true" t="shared" si="24" ref="F222:F227">E222*D222</f>
        <v>0</v>
      </c>
      <c r="G222" s="636"/>
      <c r="H222" s="636"/>
      <c r="I222" s="578"/>
      <c r="J222" s="637"/>
      <c r="K222" s="637">
        <f aca="true" t="shared" si="25" ref="K222:K227">(F222+J222)*0.12</f>
        <v>0</v>
      </c>
      <c r="L222" s="638">
        <f aca="true" t="shared" si="26" ref="L222:L227">(F222+K222)/D222</f>
        <v>0</v>
      </c>
      <c r="M222" s="639">
        <f aca="true" t="shared" si="27" ref="M222:M227">K222+F222</f>
        <v>0</v>
      </c>
    </row>
    <row r="223" spans="1:13" ht="28.5">
      <c r="A223" s="583"/>
      <c r="B223" s="657" t="s">
        <v>187</v>
      </c>
      <c r="C223" s="715" t="s">
        <v>192</v>
      </c>
      <c r="D223" s="716">
        <v>12</v>
      </c>
      <c r="E223" s="590"/>
      <c r="F223" s="706">
        <f t="shared" si="24"/>
        <v>0</v>
      </c>
      <c r="G223" s="636"/>
      <c r="H223" s="636"/>
      <c r="I223" s="578"/>
      <c r="J223" s="637"/>
      <c r="K223" s="637">
        <f t="shared" si="25"/>
        <v>0</v>
      </c>
      <c r="L223" s="638">
        <f t="shared" si="26"/>
        <v>0</v>
      </c>
      <c r="M223" s="639">
        <f t="shared" si="27"/>
        <v>0</v>
      </c>
    </row>
    <row r="224" spans="1:13" ht="42.75">
      <c r="A224" s="583"/>
      <c r="B224" s="657" t="s">
        <v>188</v>
      </c>
      <c r="C224" s="715" t="s">
        <v>192</v>
      </c>
      <c r="D224" s="716">
        <v>1</v>
      </c>
      <c r="E224" s="590"/>
      <c r="F224" s="706">
        <f t="shared" si="24"/>
        <v>0</v>
      </c>
      <c r="G224" s="636"/>
      <c r="H224" s="636"/>
      <c r="I224" s="578"/>
      <c r="J224" s="637"/>
      <c r="K224" s="637">
        <f t="shared" si="25"/>
        <v>0</v>
      </c>
      <c r="L224" s="638">
        <f t="shared" si="26"/>
        <v>0</v>
      </c>
      <c r="M224" s="639">
        <f t="shared" si="27"/>
        <v>0</v>
      </c>
    </row>
    <row r="225" spans="1:13" ht="16.5">
      <c r="A225" s="583"/>
      <c r="B225" s="658" t="s">
        <v>198</v>
      </c>
      <c r="C225" s="715" t="s">
        <v>193</v>
      </c>
      <c r="D225" s="716">
        <v>2</v>
      </c>
      <c r="E225" s="590"/>
      <c r="F225" s="706">
        <f t="shared" si="24"/>
        <v>0</v>
      </c>
      <c r="G225" s="636"/>
      <c r="H225" s="636"/>
      <c r="I225" s="578"/>
      <c r="J225" s="637"/>
      <c r="K225" s="637">
        <f t="shared" si="25"/>
        <v>0</v>
      </c>
      <c r="L225" s="638">
        <f t="shared" si="26"/>
        <v>0</v>
      </c>
      <c r="M225" s="639">
        <f t="shared" si="27"/>
        <v>0</v>
      </c>
    </row>
    <row r="226" spans="1:13" ht="16.5">
      <c r="A226" s="583"/>
      <c r="B226" s="658" t="s">
        <v>189</v>
      </c>
      <c r="C226" s="715" t="s">
        <v>33</v>
      </c>
      <c r="D226" s="716">
        <v>61.92</v>
      </c>
      <c r="E226" s="590"/>
      <c r="F226" s="706">
        <f t="shared" si="24"/>
        <v>0</v>
      </c>
      <c r="G226" s="636"/>
      <c r="H226" s="636"/>
      <c r="I226" s="578"/>
      <c r="J226" s="637"/>
      <c r="K226" s="637">
        <f t="shared" si="25"/>
        <v>0</v>
      </c>
      <c r="L226" s="638">
        <f t="shared" si="26"/>
        <v>0</v>
      </c>
      <c r="M226" s="639">
        <f t="shared" si="27"/>
        <v>0</v>
      </c>
    </row>
    <row r="227" spans="1:13" ht="30">
      <c r="A227" s="605"/>
      <c r="B227" s="684" t="s">
        <v>200</v>
      </c>
      <c r="C227" s="715" t="s">
        <v>193</v>
      </c>
      <c r="D227" s="716">
        <v>1</v>
      </c>
      <c r="E227" s="590"/>
      <c r="F227" s="706">
        <f t="shared" si="24"/>
        <v>0</v>
      </c>
      <c r="G227" s="636"/>
      <c r="H227" s="636"/>
      <c r="I227" s="578"/>
      <c r="J227" s="637"/>
      <c r="K227" s="637">
        <f t="shared" si="25"/>
        <v>0</v>
      </c>
      <c r="L227" s="638">
        <f t="shared" si="26"/>
        <v>0</v>
      </c>
      <c r="M227" s="639">
        <f t="shared" si="27"/>
        <v>0</v>
      </c>
    </row>
    <row r="228" spans="1:13" ht="16.5">
      <c r="A228" s="584"/>
      <c r="B228" s="659" t="s">
        <v>38</v>
      </c>
      <c r="C228" s="717"/>
      <c r="D228" s="717"/>
      <c r="E228" s="660"/>
      <c r="F228" s="661"/>
      <c r="G228" s="662"/>
      <c r="H228" s="662"/>
      <c r="I228" s="585"/>
      <c r="J228" s="618"/>
      <c r="K228" s="663"/>
      <c r="L228" s="664"/>
      <c r="M228" s="586">
        <f>SUM(M222:M227)</f>
        <v>0</v>
      </c>
    </row>
    <row r="229" spans="1:13" ht="16.5">
      <c r="A229" s="795"/>
      <c r="B229" s="787" t="s">
        <v>25</v>
      </c>
      <c r="C229" s="718"/>
      <c r="D229" s="721"/>
      <c r="E229" s="793"/>
      <c r="F229" s="674"/>
      <c r="G229" s="636"/>
      <c r="H229" s="636"/>
      <c r="I229" s="578"/>
      <c r="J229" s="637"/>
      <c r="K229" s="637"/>
      <c r="L229" s="638"/>
      <c r="M229" s="639"/>
    </row>
    <row r="230" spans="1:13" ht="14.25">
      <c r="A230" s="608"/>
      <c r="B230" s="665" t="s">
        <v>39</v>
      </c>
      <c r="C230" s="718" t="s">
        <v>89</v>
      </c>
      <c r="D230" s="719">
        <v>775</v>
      </c>
      <c r="E230" s="590"/>
      <c r="F230" s="706">
        <f aca="true" t="shared" si="28" ref="F230:F245">E230*D230</f>
        <v>0</v>
      </c>
      <c r="G230" s="636"/>
      <c r="H230" s="636"/>
      <c r="I230" s="578"/>
      <c r="J230" s="637"/>
      <c r="K230" s="637">
        <f aca="true" t="shared" si="29" ref="K230:K245">(F230+J230)*0.12</f>
        <v>0</v>
      </c>
      <c r="L230" s="638">
        <f aca="true" t="shared" si="30" ref="L230:L245">(F230+K230)/D230</f>
        <v>0</v>
      </c>
      <c r="M230" s="639">
        <f aca="true" t="shared" si="31" ref="M230:M245">K230+F230</f>
        <v>0</v>
      </c>
    </row>
    <row r="231" spans="1:13" ht="14.25">
      <c r="A231" s="608"/>
      <c r="B231" s="665" t="s">
        <v>41</v>
      </c>
      <c r="C231" s="718" t="s">
        <v>31</v>
      </c>
      <c r="D231" s="719">
        <v>30</v>
      </c>
      <c r="E231" s="590"/>
      <c r="F231" s="706">
        <f t="shared" si="28"/>
        <v>0</v>
      </c>
      <c r="G231" s="636"/>
      <c r="H231" s="636"/>
      <c r="I231" s="578"/>
      <c r="J231" s="637"/>
      <c r="K231" s="637">
        <f t="shared" si="29"/>
        <v>0</v>
      </c>
      <c r="L231" s="638">
        <f t="shared" si="30"/>
        <v>0</v>
      </c>
      <c r="M231" s="639">
        <f t="shared" si="31"/>
        <v>0</v>
      </c>
    </row>
    <row r="232" spans="1:13" ht="14.25">
      <c r="A232" s="608"/>
      <c r="B232" s="665" t="s">
        <v>42</v>
      </c>
      <c r="C232" s="718" t="s">
        <v>31</v>
      </c>
      <c r="D232" s="719">
        <v>258</v>
      </c>
      <c r="E232" s="590"/>
      <c r="F232" s="706">
        <f t="shared" si="28"/>
        <v>0</v>
      </c>
      <c r="G232" s="636"/>
      <c r="H232" s="636"/>
      <c r="I232" s="578"/>
      <c r="J232" s="637"/>
      <c r="K232" s="637">
        <f t="shared" si="29"/>
        <v>0</v>
      </c>
      <c r="L232" s="638">
        <f t="shared" si="30"/>
        <v>0</v>
      </c>
      <c r="M232" s="639">
        <f t="shared" si="31"/>
        <v>0</v>
      </c>
    </row>
    <row r="233" spans="1:13" ht="14.25">
      <c r="A233" s="608"/>
      <c r="B233" s="665" t="s">
        <v>43</v>
      </c>
      <c r="C233" s="718" t="s">
        <v>31</v>
      </c>
      <c r="D233" s="719">
        <v>30</v>
      </c>
      <c r="E233" s="590"/>
      <c r="F233" s="706">
        <f t="shared" si="28"/>
        <v>0</v>
      </c>
      <c r="G233" s="636"/>
      <c r="H233" s="636"/>
      <c r="I233" s="578"/>
      <c r="J233" s="637"/>
      <c r="K233" s="637">
        <f t="shared" si="29"/>
        <v>0</v>
      </c>
      <c r="L233" s="638">
        <f t="shared" si="30"/>
        <v>0</v>
      </c>
      <c r="M233" s="639">
        <f t="shared" si="31"/>
        <v>0</v>
      </c>
    </row>
    <row r="234" spans="1:13" ht="16.5">
      <c r="A234" s="609"/>
      <c r="B234" s="665" t="s">
        <v>40</v>
      </c>
      <c r="C234" s="718" t="s">
        <v>89</v>
      </c>
      <c r="D234" s="719">
        <v>90</v>
      </c>
      <c r="E234" s="590"/>
      <c r="F234" s="706">
        <f t="shared" si="28"/>
        <v>0</v>
      </c>
      <c r="G234" s="636"/>
      <c r="H234" s="636"/>
      <c r="I234" s="578"/>
      <c r="J234" s="637"/>
      <c r="K234" s="637">
        <f t="shared" si="29"/>
        <v>0</v>
      </c>
      <c r="L234" s="638">
        <f t="shared" si="30"/>
        <v>0</v>
      </c>
      <c r="M234" s="639">
        <f t="shared" si="31"/>
        <v>0</v>
      </c>
    </row>
    <row r="235" spans="1:13" ht="14.25">
      <c r="A235" s="608"/>
      <c r="B235" s="665" t="s">
        <v>84</v>
      </c>
      <c r="C235" s="718" t="s">
        <v>31</v>
      </c>
      <c r="D235" s="719">
        <v>6</v>
      </c>
      <c r="E235" s="590"/>
      <c r="F235" s="706">
        <f t="shared" si="28"/>
        <v>0</v>
      </c>
      <c r="G235" s="636"/>
      <c r="H235" s="636"/>
      <c r="I235" s="578"/>
      <c r="J235" s="637"/>
      <c r="K235" s="637">
        <f t="shared" si="29"/>
        <v>0</v>
      </c>
      <c r="L235" s="638">
        <f t="shared" si="30"/>
        <v>0</v>
      </c>
      <c r="M235" s="639">
        <f t="shared" si="31"/>
        <v>0</v>
      </c>
    </row>
    <row r="236" spans="1:13" ht="16.5">
      <c r="A236" s="609"/>
      <c r="B236" s="665" t="s">
        <v>85</v>
      </c>
      <c r="C236" s="718" t="s">
        <v>31</v>
      </c>
      <c r="D236" s="719">
        <v>30</v>
      </c>
      <c r="E236" s="590"/>
      <c r="F236" s="706">
        <f t="shared" si="28"/>
        <v>0</v>
      </c>
      <c r="G236" s="636"/>
      <c r="H236" s="636"/>
      <c r="I236" s="578"/>
      <c r="J236" s="637"/>
      <c r="K236" s="637">
        <f t="shared" si="29"/>
        <v>0</v>
      </c>
      <c r="L236" s="638">
        <f t="shared" si="30"/>
        <v>0</v>
      </c>
      <c r="M236" s="639">
        <f t="shared" si="31"/>
        <v>0</v>
      </c>
    </row>
    <row r="237" spans="1:13" ht="16.5">
      <c r="A237" s="609"/>
      <c r="B237" s="665" t="s">
        <v>86</v>
      </c>
      <c r="C237" s="718" t="s">
        <v>31</v>
      </c>
      <c r="D237" s="719">
        <v>6</v>
      </c>
      <c r="E237" s="590"/>
      <c r="F237" s="706">
        <f t="shared" si="28"/>
        <v>0</v>
      </c>
      <c r="G237" s="636"/>
      <c r="H237" s="636"/>
      <c r="I237" s="578"/>
      <c r="J237" s="637"/>
      <c r="K237" s="637">
        <f t="shared" si="29"/>
        <v>0</v>
      </c>
      <c r="L237" s="638">
        <f t="shared" si="30"/>
        <v>0</v>
      </c>
      <c r="M237" s="639">
        <f t="shared" si="31"/>
        <v>0</v>
      </c>
    </row>
    <row r="238" spans="1:13" ht="16.5">
      <c r="A238" s="589"/>
      <c r="B238" s="665" t="s">
        <v>171</v>
      </c>
      <c r="C238" s="718" t="s">
        <v>89</v>
      </c>
      <c r="D238" s="719">
        <v>7</v>
      </c>
      <c r="E238" s="590"/>
      <c r="F238" s="706">
        <f t="shared" si="28"/>
        <v>0</v>
      </c>
      <c r="G238" s="636"/>
      <c r="H238" s="636"/>
      <c r="I238" s="578"/>
      <c r="J238" s="637"/>
      <c r="K238" s="637">
        <f t="shared" si="29"/>
        <v>0</v>
      </c>
      <c r="L238" s="638">
        <f t="shared" si="30"/>
        <v>0</v>
      </c>
      <c r="M238" s="639">
        <f t="shared" si="31"/>
        <v>0</v>
      </c>
    </row>
    <row r="239" spans="1:13" ht="16.5">
      <c r="A239" s="589"/>
      <c r="B239" s="665" t="s">
        <v>172</v>
      </c>
      <c r="C239" s="718" t="s">
        <v>51</v>
      </c>
      <c r="D239" s="719">
        <v>2</v>
      </c>
      <c r="E239" s="590"/>
      <c r="F239" s="706">
        <f t="shared" si="28"/>
        <v>0</v>
      </c>
      <c r="G239" s="636"/>
      <c r="H239" s="636"/>
      <c r="I239" s="578"/>
      <c r="J239" s="637"/>
      <c r="K239" s="637">
        <f t="shared" si="29"/>
        <v>0</v>
      </c>
      <c r="L239" s="638">
        <f t="shared" si="30"/>
        <v>0</v>
      </c>
      <c r="M239" s="639">
        <f t="shared" si="31"/>
        <v>0</v>
      </c>
    </row>
    <row r="240" spans="1:13" ht="16.5">
      <c r="A240" s="589"/>
      <c r="B240" s="665" t="s">
        <v>87</v>
      </c>
      <c r="C240" s="718" t="s">
        <v>31</v>
      </c>
      <c r="D240" s="719">
        <v>10</v>
      </c>
      <c r="E240" s="590"/>
      <c r="F240" s="706">
        <f t="shared" si="28"/>
        <v>0</v>
      </c>
      <c r="G240" s="636"/>
      <c r="H240" s="636"/>
      <c r="I240" s="578"/>
      <c r="J240" s="637"/>
      <c r="K240" s="637">
        <f t="shared" si="29"/>
        <v>0</v>
      </c>
      <c r="L240" s="638">
        <f t="shared" si="30"/>
        <v>0</v>
      </c>
      <c r="M240" s="639">
        <f t="shared" si="31"/>
        <v>0</v>
      </c>
    </row>
    <row r="241" spans="1:13" ht="16.5">
      <c r="A241" s="589"/>
      <c r="B241" s="665" t="s">
        <v>46</v>
      </c>
      <c r="C241" s="718" t="s">
        <v>31</v>
      </c>
      <c r="D241" s="719">
        <v>3</v>
      </c>
      <c r="E241" s="590"/>
      <c r="F241" s="706">
        <f t="shared" si="28"/>
        <v>0</v>
      </c>
      <c r="G241" s="636"/>
      <c r="H241" s="636"/>
      <c r="I241" s="578"/>
      <c r="J241" s="637"/>
      <c r="K241" s="637">
        <f t="shared" si="29"/>
        <v>0</v>
      </c>
      <c r="L241" s="638">
        <f t="shared" si="30"/>
        <v>0</v>
      </c>
      <c r="M241" s="639">
        <f t="shared" si="31"/>
        <v>0</v>
      </c>
    </row>
    <row r="242" spans="1:13" ht="16.5">
      <c r="A242" s="609"/>
      <c r="B242" s="665" t="s">
        <v>27</v>
      </c>
      <c r="C242" s="718" t="s">
        <v>34</v>
      </c>
      <c r="D242" s="719">
        <v>15</v>
      </c>
      <c r="E242" s="590"/>
      <c r="F242" s="706">
        <f t="shared" si="28"/>
        <v>0</v>
      </c>
      <c r="G242" s="636"/>
      <c r="H242" s="636"/>
      <c r="I242" s="578"/>
      <c r="J242" s="637"/>
      <c r="K242" s="637">
        <f t="shared" si="29"/>
        <v>0</v>
      </c>
      <c r="L242" s="638">
        <f t="shared" si="30"/>
        <v>0</v>
      </c>
      <c r="M242" s="639">
        <f t="shared" si="31"/>
        <v>0</v>
      </c>
    </row>
    <row r="243" spans="1:13" ht="16.5">
      <c r="A243" s="589"/>
      <c r="B243" s="665" t="s">
        <v>88</v>
      </c>
      <c r="C243" s="718" t="s">
        <v>35</v>
      </c>
      <c r="D243" s="719">
        <v>5</v>
      </c>
      <c r="E243" s="590"/>
      <c r="F243" s="706">
        <f t="shared" si="28"/>
        <v>0</v>
      </c>
      <c r="G243" s="636"/>
      <c r="H243" s="636"/>
      <c r="I243" s="578"/>
      <c r="J243" s="637"/>
      <c r="K243" s="637">
        <f t="shared" si="29"/>
        <v>0</v>
      </c>
      <c r="L243" s="638">
        <f t="shared" si="30"/>
        <v>0</v>
      </c>
      <c r="M243" s="639">
        <f t="shared" si="31"/>
        <v>0</v>
      </c>
    </row>
    <row r="244" spans="1:13" ht="16.5">
      <c r="A244" s="609"/>
      <c r="B244" s="665" t="s">
        <v>26</v>
      </c>
      <c r="C244" s="718" t="s">
        <v>32</v>
      </c>
      <c r="D244" s="719">
        <v>10</v>
      </c>
      <c r="E244" s="590"/>
      <c r="F244" s="706">
        <f t="shared" si="28"/>
        <v>0</v>
      </c>
      <c r="G244" s="636"/>
      <c r="H244" s="636"/>
      <c r="I244" s="578"/>
      <c r="J244" s="637"/>
      <c r="K244" s="637">
        <f t="shared" si="29"/>
        <v>0</v>
      </c>
      <c r="L244" s="638">
        <f t="shared" si="30"/>
        <v>0</v>
      </c>
      <c r="M244" s="639">
        <f t="shared" si="31"/>
        <v>0</v>
      </c>
    </row>
    <row r="245" spans="1:13" ht="30">
      <c r="A245" s="589"/>
      <c r="B245" s="666" t="s">
        <v>47</v>
      </c>
      <c r="C245" s="720" t="s">
        <v>30</v>
      </c>
      <c r="D245" s="719">
        <v>1</v>
      </c>
      <c r="E245" s="590"/>
      <c r="F245" s="706">
        <f t="shared" si="28"/>
        <v>0</v>
      </c>
      <c r="G245" s="636"/>
      <c r="H245" s="636"/>
      <c r="I245" s="578"/>
      <c r="J245" s="637"/>
      <c r="K245" s="637">
        <f t="shared" si="29"/>
        <v>0</v>
      </c>
      <c r="L245" s="638">
        <f t="shared" si="30"/>
        <v>0</v>
      </c>
      <c r="M245" s="639">
        <f t="shared" si="31"/>
        <v>0</v>
      </c>
    </row>
    <row r="246" spans="1:13" ht="16.5">
      <c r="A246" s="610"/>
      <c r="B246" s="659" t="s">
        <v>38</v>
      </c>
      <c r="C246" s="722"/>
      <c r="D246" s="723"/>
      <c r="E246" s="722"/>
      <c r="F246" s="661"/>
      <c r="G246" s="662"/>
      <c r="H246" s="662"/>
      <c r="I246" s="585"/>
      <c r="J246" s="618"/>
      <c r="K246" s="618"/>
      <c r="L246" s="664"/>
      <c r="M246" s="586">
        <f>SUM(M230:M245)</f>
        <v>0</v>
      </c>
    </row>
    <row r="247" spans="1:13" ht="16.5">
      <c r="A247" s="795"/>
      <c r="B247" s="787" t="s">
        <v>94</v>
      </c>
      <c r="C247" s="718"/>
      <c r="D247" s="731"/>
      <c r="E247" s="718"/>
      <c r="F247" s="669"/>
      <c r="G247" s="670"/>
      <c r="H247" s="670"/>
      <c r="I247" s="597"/>
      <c r="J247" s="671"/>
      <c r="K247" s="671"/>
      <c r="L247" s="672"/>
      <c r="M247" s="673"/>
    </row>
    <row r="248" spans="1:13" ht="16.5">
      <c r="A248" s="609"/>
      <c r="B248" s="665" t="s">
        <v>48</v>
      </c>
      <c r="C248" s="718" t="s">
        <v>33</v>
      </c>
      <c r="D248" s="719">
        <v>270</v>
      </c>
      <c r="E248" s="590"/>
      <c r="F248" s="706">
        <f>E248*D248</f>
        <v>0</v>
      </c>
      <c r="G248" s="636"/>
      <c r="H248" s="636"/>
      <c r="I248" s="578"/>
      <c r="J248" s="637"/>
      <c r="K248" s="637">
        <f>(F248+J248)*0.12</f>
        <v>0</v>
      </c>
      <c r="L248" s="638">
        <f>(F248+K248)/D248</f>
        <v>0</v>
      </c>
      <c r="M248" s="639">
        <f>K248+F248</f>
        <v>0</v>
      </c>
    </row>
    <row r="249" spans="1:13" ht="16.5">
      <c r="A249" s="609"/>
      <c r="B249" s="665" t="s">
        <v>52</v>
      </c>
      <c r="C249" s="718" t="s">
        <v>33</v>
      </c>
      <c r="D249" s="719">
        <v>120</v>
      </c>
      <c r="E249" s="590"/>
      <c r="F249" s="706">
        <f>E249*D249</f>
        <v>0</v>
      </c>
      <c r="G249" s="636"/>
      <c r="H249" s="636"/>
      <c r="I249" s="578"/>
      <c r="J249" s="637"/>
      <c r="K249" s="637">
        <f>(F249+J249)*0.12</f>
        <v>0</v>
      </c>
      <c r="L249" s="638">
        <f>(F249+K249)/D249</f>
        <v>0</v>
      </c>
      <c r="M249" s="639">
        <f>K249+F249</f>
        <v>0</v>
      </c>
    </row>
    <row r="250" spans="1:13" ht="16.5">
      <c r="A250" s="609"/>
      <c r="B250" s="665" t="s">
        <v>98</v>
      </c>
      <c r="C250" s="718" t="s">
        <v>33</v>
      </c>
      <c r="D250" s="719">
        <v>7</v>
      </c>
      <c r="E250" s="590"/>
      <c r="F250" s="706">
        <f>E250*D250</f>
        <v>0</v>
      </c>
      <c r="G250" s="636"/>
      <c r="H250" s="636"/>
      <c r="I250" s="578"/>
      <c r="J250" s="637"/>
      <c r="K250" s="637">
        <f>(F250+J250)*0.12</f>
        <v>0</v>
      </c>
      <c r="L250" s="638">
        <f>(F250+K250)/D250</f>
        <v>0</v>
      </c>
      <c r="M250" s="639">
        <f>K250+F250</f>
        <v>0</v>
      </c>
    </row>
    <row r="251" spans="1:13" ht="16.5">
      <c r="A251" s="589"/>
      <c r="B251" s="665" t="s">
        <v>170</v>
      </c>
      <c r="C251" s="718" t="s">
        <v>33</v>
      </c>
      <c r="D251" s="719">
        <v>21</v>
      </c>
      <c r="E251" s="590"/>
      <c r="F251" s="706">
        <f>E251*D251</f>
        <v>0</v>
      </c>
      <c r="G251" s="636"/>
      <c r="H251" s="636"/>
      <c r="I251" s="578"/>
      <c r="J251" s="637"/>
      <c r="K251" s="637">
        <f>(F251+J251)*0.12</f>
        <v>0</v>
      </c>
      <c r="L251" s="638">
        <f>(F251+K251)/D251</f>
        <v>0</v>
      </c>
      <c r="M251" s="639">
        <f>K251+F251</f>
        <v>0</v>
      </c>
    </row>
    <row r="252" spans="1:13" ht="16.5">
      <c r="A252" s="606"/>
      <c r="B252" s="659" t="s">
        <v>38</v>
      </c>
      <c r="C252" s="722"/>
      <c r="D252" s="723"/>
      <c r="E252" s="722"/>
      <c r="F252" s="661"/>
      <c r="G252" s="662"/>
      <c r="H252" s="662"/>
      <c r="I252" s="585"/>
      <c r="J252" s="618"/>
      <c r="K252" s="618"/>
      <c r="L252" s="664"/>
      <c r="M252" s="586">
        <f>SUM(M248:M251)</f>
        <v>0</v>
      </c>
    </row>
    <row r="253" spans="1:13" ht="16.5">
      <c r="A253" s="791"/>
      <c r="B253" s="787" t="s">
        <v>28</v>
      </c>
      <c r="C253" s="718"/>
      <c r="D253" s="731"/>
      <c r="E253" s="718"/>
      <c r="F253" s="669"/>
      <c r="G253" s="670"/>
      <c r="H253" s="670"/>
      <c r="I253" s="597"/>
      <c r="J253" s="671"/>
      <c r="K253" s="671"/>
      <c r="L253" s="672"/>
      <c r="M253" s="673"/>
    </row>
    <row r="254" spans="1:13" ht="16.5">
      <c r="A254" s="605"/>
      <c r="B254" s="665" t="s">
        <v>215</v>
      </c>
      <c r="C254" s="718" t="s">
        <v>16</v>
      </c>
      <c r="D254" s="731">
        <v>9</v>
      </c>
      <c r="E254" s="590"/>
      <c r="F254" s="706">
        <f>E254*D254</f>
        <v>0</v>
      </c>
      <c r="G254" s="636"/>
      <c r="H254" s="636"/>
      <c r="I254" s="578"/>
      <c r="J254" s="637"/>
      <c r="K254" s="637">
        <f>(F254+J254)*0.12</f>
        <v>0</v>
      </c>
      <c r="L254" s="638">
        <f>(F254+K254)/D254</f>
        <v>0</v>
      </c>
      <c r="M254" s="639">
        <f>K254+F254</f>
        <v>0</v>
      </c>
    </row>
    <row r="255" spans="1:13" ht="16.5">
      <c r="A255" s="605"/>
      <c r="B255" s="665" t="s">
        <v>216</v>
      </c>
      <c r="C255" s="718" t="s">
        <v>16</v>
      </c>
      <c r="D255" s="731">
        <v>4</v>
      </c>
      <c r="E255" s="590"/>
      <c r="F255" s="706">
        <f>E255*D255</f>
        <v>0</v>
      </c>
      <c r="G255" s="636"/>
      <c r="H255" s="636"/>
      <c r="I255" s="578"/>
      <c r="J255" s="637"/>
      <c r="K255" s="637">
        <f>(F255+J255)*0.12</f>
        <v>0</v>
      </c>
      <c r="L255" s="638">
        <f>(F255+K255)/D255</f>
        <v>0</v>
      </c>
      <c r="M255" s="639">
        <f>K255+F255</f>
        <v>0</v>
      </c>
    </row>
    <row r="256" spans="1:13" ht="16.5">
      <c r="A256" s="605"/>
      <c r="B256" s="665" t="s">
        <v>194</v>
      </c>
      <c r="C256" s="718" t="s">
        <v>16</v>
      </c>
      <c r="D256" s="731">
        <v>1</v>
      </c>
      <c r="E256" s="590"/>
      <c r="F256" s="706">
        <f>E256*D256</f>
        <v>0</v>
      </c>
      <c r="G256" s="636"/>
      <c r="H256" s="636"/>
      <c r="I256" s="578"/>
      <c r="J256" s="637"/>
      <c r="K256" s="637">
        <f>(F256+J256)*0.12</f>
        <v>0</v>
      </c>
      <c r="L256" s="638">
        <f>(F256+K256)/D256</f>
        <v>0</v>
      </c>
      <c r="M256" s="639">
        <f>K256+F256</f>
        <v>0</v>
      </c>
    </row>
    <row r="257" spans="1:13" ht="16.5">
      <c r="A257" s="605"/>
      <c r="B257" s="665" t="s">
        <v>173</v>
      </c>
      <c r="C257" s="718"/>
      <c r="D257" s="731"/>
      <c r="E257" s="96"/>
      <c r="F257" s="669"/>
      <c r="G257" s="670"/>
      <c r="H257" s="670"/>
      <c r="I257" s="597"/>
      <c r="J257" s="671"/>
      <c r="K257" s="671"/>
      <c r="L257" s="672"/>
      <c r="M257" s="673"/>
    </row>
    <row r="258" spans="1:13" ht="16.5">
      <c r="A258" s="589"/>
      <c r="B258" s="666" t="s">
        <v>220</v>
      </c>
      <c r="C258" s="718"/>
      <c r="D258" s="731"/>
      <c r="E258" s="96"/>
      <c r="F258" s="669"/>
      <c r="G258" s="670"/>
      <c r="H258" s="670"/>
      <c r="I258" s="597"/>
      <c r="J258" s="671"/>
      <c r="K258" s="671"/>
      <c r="L258" s="672"/>
      <c r="M258" s="673"/>
    </row>
    <row r="259" spans="1:13" ht="16.5">
      <c r="A259" s="589"/>
      <c r="B259" s="666"/>
      <c r="C259" s="718"/>
      <c r="D259" s="731"/>
      <c r="E259" s="96"/>
      <c r="F259" s="669"/>
      <c r="G259" s="670"/>
      <c r="H259" s="670"/>
      <c r="I259" s="597"/>
      <c r="J259" s="671"/>
      <c r="K259" s="671"/>
      <c r="L259" s="672"/>
      <c r="M259" s="673"/>
    </row>
    <row r="260" spans="1:13" ht="16.5">
      <c r="A260" s="609"/>
      <c r="B260" s="665" t="s">
        <v>166</v>
      </c>
      <c r="C260" s="718" t="s">
        <v>16</v>
      </c>
      <c r="D260" s="719">
        <v>1</v>
      </c>
      <c r="E260" s="590"/>
      <c r="F260" s="706">
        <f>E260*D260</f>
        <v>0</v>
      </c>
      <c r="G260" s="636"/>
      <c r="H260" s="636"/>
      <c r="I260" s="578"/>
      <c r="J260" s="637"/>
      <c r="K260" s="637">
        <f>(F260+J260)*0.12</f>
        <v>0</v>
      </c>
      <c r="L260" s="638">
        <f>(F260+K260)/D260</f>
        <v>0</v>
      </c>
      <c r="M260" s="639">
        <f>K260+F260</f>
        <v>0</v>
      </c>
    </row>
    <row r="261" spans="1:13" ht="16.5">
      <c r="A261" s="609"/>
      <c r="B261" s="665"/>
      <c r="C261" s="718"/>
      <c r="D261" s="719"/>
      <c r="E261" s="851"/>
      <c r="F261" s="669"/>
      <c r="G261" s="670"/>
      <c r="H261" s="670"/>
      <c r="I261" s="597"/>
      <c r="J261" s="671"/>
      <c r="K261" s="671"/>
      <c r="L261" s="672"/>
      <c r="M261" s="673"/>
    </row>
    <row r="262" spans="1:13" ht="16.5">
      <c r="A262" s="609"/>
      <c r="B262" s="665" t="s">
        <v>167</v>
      </c>
      <c r="C262" s="718" t="s">
        <v>16</v>
      </c>
      <c r="D262" s="719">
        <v>1</v>
      </c>
      <c r="E262" s="590"/>
      <c r="F262" s="706">
        <f>E262*D262</f>
        <v>0</v>
      </c>
      <c r="G262" s="636"/>
      <c r="H262" s="636"/>
      <c r="I262" s="578"/>
      <c r="J262" s="637"/>
      <c r="K262" s="637">
        <f>(F262+J262)*0.12</f>
        <v>0</v>
      </c>
      <c r="L262" s="638">
        <f>(F262+K262)/D262</f>
        <v>0</v>
      </c>
      <c r="M262" s="639">
        <f>K262+F262</f>
        <v>0</v>
      </c>
    </row>
    <row r="263" spans="1:13" ht="16.5">
      <c r="A263" s="589"/>
      <c r="B263" s="666"/>
      <c r="C263" s="732"/>
      <c r="D263" s="731"/>
      <c r="E263" s="96"/>
      <c r="F263" s="669"/>
      <c r="G263" s="670"/>
      <c r="H263" s="670"/>
      <c r="I263" s="597"/>
      <c r="J263" s="671"/>
      <c r="K263" s="671"/>
      <c r="L263" s="672"/>
      <c r="M263" s="673"/>
    </row>
    <row r="264" spans="1:13" ht="16.5">
      <c r="A264" s="606"/>
      <c r="B264" s="659" t="s">
        <v>38</v>
      </c>
      <c r="C264" s="722"/>
      <c r="D264" s="736"/>
      <c r="E264" s="737"/>
      <c r="F264" s="661"/>
      <c r="G264" s="662"/>
      <c r="H264" s="662"/>
      <c r="I264" s="585"/>
      <c r="J264" s="618"/>
      <c r="K264" s="618"/>
      <c r="L264" s="664"/>
      <c r="M264" s="586">
        <f>SUM(M254:M263)</f>
        <v>0</v>
      </c>
    </row>
    <row r="265" spans="1:13" ht="27" customHeight="1">
      <c r="A265" s="591"/>
      <c r="B265" s="667" t="s">
        <v>145</v>
      </c>
      <c r="C265" s="724"/>
      <c r="D265" s="724"/>
      <c r="E265" s="725"/>
      <c r="F265" s="726"/>
      <c r="G265" s="727"/>
      <c r="H265" s="727"/>
      <c r="I265" s="728"/>
      <c r="J265" s="729"/>
      <c r="K265" s="729"/>
      <c r="L265" s="730"/>
      <c r="M265" s="592">
        <f>M264+M252+M246+M228</f>
        <v>0</v>
      </c>
    </row>
    <row r="266" spans="1:13" ht="16.5">
      <c r="A266" s="593" t="s">
        <v>351</v>
      </c>
      <c r="B266" s="682" t="s">
        <v>195</v>
      </c>
      <c r="C266" s="738"/>
      <c r="D266" s="739"/>
      <c r="E266" s="740"/>
      <c r="F266" s="649"/>
      <c r="G266" s="650"/>
      <c r="H266" s="650"/>
      <c r="I266" s="650"/>
      <c r="J266" s="604"/>
      <c r="K266" s="604"/>
      <c r="L266" s="651"/>
      <c r="M266" s="600"/>
    </row>
    <row r="267" spans="1:13" ht="15.75">
      <c r="A267" s="764"/>
      <c r="B267" s="784" t="s">
        <v>185</v>
      </c>
      <c r="C267" s="720"/>
      <c r="D267" s="720"/>
      <c r="E267" s="766"/>
      <c r="F267" s="674"/>
      <c r="G267" s="636"/>
      <c r="H267" s="636"/>
      <c r="I267" s="578"/>
      <c r="J267" s="637"/>
      <c r="K267" s="637"/>
      <c r="L267" s="638"/>
      <c r="M267" s="767"/>
    </row>
    <row r="268" spans="1:13" ht="28.5">
      <c r="A268" s="611"/>
      <c r="B268" s="657" t="s">
        <v>186</v>
      </c>
      <c r="C268" s="715" t="s">
        <v>192</v>
      </c>
      <c r="D268" s="716">
        <v>8</v>
      </c>
      <c r="E268" s="590"/>
      <c r="F268" s="706">
        <f>E268*D268</f>
        <v>0</v>
      </c>
      <c r="G268" s="636"/>
      <c r="H268" s="636"/>
      <c r="I268" s="578"/>
      <c r="J268" s="637"/>
      <c r="K268" s="637">
        <f>(F268+J268)*0.12</f>
        <v>0</v>
      </c>
      <c r="L268" s="638">
        <f>(F268+K268)/D268</f>
        <v>0</v>
      </c>
      <c r="M268" s="639">
        <f>K268+F268</f>
        <v>0</v>
      </c>
    </row>
    <row r="269" spans="1:13" ht="28.5">
      <c r="A269" s="611"/>
      <c r="B269" s="657" t="s">
        <v>187</v>
      </c>
      <c r="C269" s="715" t="s">
        <v>192</v>
      </c>
      <c r="D269" s="716">
        <v>8</v>
      </c>
      <c r="E269" s="590"/>
      <c r="F269" s="706">
        <f>E269*D269</f>
        <v>0</v>
      </c>
      <c r="G269" s="636"/>
      <c r="H269" s="636"/>
      <c r="I269" s="578"/>
      <c r="J269" s="637"/>
      <c r="K269" s="637">
        <f>(F269+J269)*0.12</f>
        <v>0</v>
      </c>
      <c r="L269" s="638">
        <f>(F269+K269)/D269</f>
        <v>0</v>
      </c>
      <c r="M269" s="639">
        <f>K269+F269</f>
        <v>0</v>
      </c>
    </row>
    <row r="270" spans="1:13" ht="42.75">
      <c r="A270" s="611"/>
      <c r="B270" s="657" t="s">
        <v>188</v>
      </c>
      <c r="C270" s="715" t="s">
        <v>192</v>
      </c>
      <c r="D270" s="716">
        <v>1</v>
      </c>
      <c r="E270" s="590"/>
      <c r="F270" s="706">
        <f>E270*D270</f>
        <v>0</v>
      </c>
      <c r="G270" s="636"/>
      <c r="H270" s="636"/>
      <c r="I270" s="578"/>
      <c r="J270" s="637"/>
      <c r="K270" s="637">
        <f>(F270+J270)*0.12</f>
        <v>0</v>
      </c>
      <c r="L270" s="638">
        <f>(F270+K270)/D270</f>
        <v>0</v>
      </c>
      <c r="M270" s="639">
        <f>K270+F270</f>
        <v>0</v>
      </c>
    </row>
    <row r="271" spans="1:13" ht="15.75">
      <c r="A271" s="611"/>
      <c r="B271" s="658" t="s">
        <v>189</v>
      </c>
      <c r="C271" s="715" t="s">
        <v>33</v>
      </c>
      <c r="D271" s="716">
        <v>41.28</v>
      </c>
      <c r="E271" s="590"/>
      <c r="F271" s="706">
        <f>E271*D271</f>
        <v>0</v>
      </c>
      <c r="G271" s="636"/>
      <c r="H271" s="636"/>
      <c r="I271" s="578"/>
      <c r="J271" s="637"/>
      <c r="K271" s="637">
        <f>(F271+J271)*0.12</f>
        <v>0</v>
      </c>
      <c r="L271" s="638">
        <f>(F271+K271)/D271</f>
        <v>0</v>
      </c>
      <c r="M271" s="639">
        <f>K271+F271</f>
        <v>0</v>
      </c>
    </row>
    <row r="272" spans="1:13" ht="28.5">
      <c r="A272" s="611"/>
      <c r="B272" s="657" t="s">
        <v>190</v>
      </c>
      <c r="C272" s="715" t="s">
        <v>193</v>
      </c>
      <c r="D272" s="716">
        <v>2</v>
      </c>
      <c r="E272" s="590"/>
      <c r="F272" s="706">
        <f>E272*D272</f>
        <v>0</v>
      </c>
      <c r="G272" s="636"/>
      <c r="H272" s="636"/>
      <c r="I272" s="578"/>
      <c r="J272" s="637"/>
      <c r="K272" s="637">
        <f>(F272+J272)*0.12</f>
        <v>0</v>
      </c>
      <c r="L272" s="638">
        <f>(F272+K272)/D272</f>
        <v>0</v>
      </c>
      <c r="M272" s="639">
        <f>K272+F272</f>
        <v>0</v>
      </c>
    </row>
    <row r="273" spans="1:13" ht="15.75">
      <c r="A273" s="612"/>
      <c r="B273" s="659" t="s">
        <v>38</v>
      </c>
      <c r="C273" s="717"/>
      <c r="D273" s="717"/>
      <c r="E273" s="660"/>
      <c r="F273" s="661"/>
      <c r="G273" s="662"/>
      <c r="H273" s="662"/>
      <c r="I273" s="585"/>
      <c r="J273" s="618"/>
      <c r="K273" s="618"/>
      <c r="L273" s="664"/>
      <c r="M273" s="613">
        <f>SUM(M268:M272)</f>
        <v>0</v>
      </c>
    </row>
    <row r="274" spans="1:13" ht="15.75">
      <c r="A274" s="764"/>
      <c r="B274" s="787" t="s">
        <v>25</v>
      </c>
      <c r="C274" s="720"/>
      <c r="D274" s="720"/>
      <c r="E274" s="766"/>
      <c r="F274" s="674"/>
      <c r="G274" s="636"/>
      <c r="H274" s="636"/>
      <c r="I274" s="578"/>
      <c r="J274" s="637"/>
      <c r="K274" s="637"/>
      <c r="L274" s="638"/>
      <c r="M274" s="767"/>
    </row>
    <row r="275" spans="1:13" ht="15.75">
      <c r="A275" s="611"/>
      <c r="B275" s="665" t="s">
        <v>39</v>
      </c>
      <c r="C275" s="718" t="s">
        <v>89</v>
      </c>
      <c r="D275" s="716">
        <v>56</v>
      </c>
      <c r="E275" s="590"/>
      <c r="F275" s="706">
        <f aca="true" t="shared" si="32" ref="F275:F290">E275*D275</f>
        <v>0</v>
      </c>
      <c r="G275" s="636"/>
      <c r="H275" s="636"/>
      <c r="I275" s="578"/>
      <c r="J275" s="637"/>
      <c r="K275" s="637">
        <f aca="true" t="shared" si="33" ref="K275:K290">(F275+J275)*0.12</f>
        <v>0</v>
      </c>
      <c r="L275" s="638">
        <f aca="true" t="shared" si="34" ref="L275:L290">(F275+K275)/D275</f>
        <v>0</v>
      </c>
      <c r="M275" s="639">
        <f aca="true" t="shared" si="35" ref="M275:M290">K275+F275</f>
        <v>0</v>
      </c>
    </row>
    <row r="276" spans="1:13" ht="15.75">
      <c r="A276" s="611"/>
      <c r="B276" s="665" t="s">
        <v>41</v>
      </c>
      <c r="C276" s="718" t="s">
        <v>31</v>
      </c>
      <c r="D276" s="716">
        <v>34</v>
      </c>
      <c r="E276" s="590"/>
      <c r="F276" s="706">
        <f t="shared" si="32"/>
        <v>0</v>
      </c>
      <c r="G276" s="636"/>
      <c r="H276" s="636"/>
      <c r="I276" s="578"/>
      <c r="J276" s="637"/>
      <c r="K276" s="637">
        <f t="shared" si="33"/>
        <v>0</v>
      </c>
      <c r="L276" s="638">
        <f t="shared" si="34"/>
        <v>0</v>
      </c>
      <c r="M276" s="639">
        <f t="shared" si="35"/>
        <v>0</v>
      </c>
    </row>
    <row r="277" spans="1:13" ht="15.75">
      <c r="A277" s="611"/>
      <c r="B277" s="665" t="s">
        <v>42</v>
      </c>
      <c r="C277" s="718" t="s">
        <v>31</v>
      </c>
      <c r="D277" s="716">
        <v>28</v>
      </c>
      <c r="E277" s="590"/>
      <c r="F277" s="706">
        <f t="shared" si="32"/>
        <v>0</v>
      </c>
      <c r="G277" s="636"/>
      <c r="H277" s="636"/>
      <c r="I277" s="578"/>
      <c r="J277" s="637"/>
      <c r="K277" s="637">
        <f t="shared" si="33"/>
        <v>0</v>
      </c>
      <c r="L277" s="638">
        <f t="shared" si="34"/>
        <v>0</v>
      </c>
      <c r="M277" s="639">
        <f t="shared" si="35"/>
        <v>0</v>
      </c>
    </row>
    <row r="278" spans="1:13" ht="15.75">
      <c r="A278" s="611"/>
      <c r="B278" s="665" t="s">
        <v>43</v>
      </c>
      <c r="C278" s="718" t="s">
        <v>31</v>
      </c>
      <c r="D278" s="716">
        <v>34</v>
      </c>
      <c r="E278" s="590"/>
      <c r="F278" s="706">
        <f t="shared" si="32"/>
        <v>0</v>
      </c>
      <c r="G278" s="636"/>
      <c r="H278" s="636"/>
      <c r="I278" s="578"/>
      <c r="J278" s="637"/>
      <c r="K278" s="637">
        <f t="shared" si="33"/>
        <v>0</v>
      </c>
      <c r="L278" s="638">
        <f t="shared" si="34"/>
        <v>0</v>
      </c>
      <c r="M278" s="639">
        <f t="shared" si="35"/>
        <v>0</v>
      </c>
    </row>
    <row r="279" spans="1:13" ht="15.75">
      <c r="A279" s="611"/>
      <c r="B279" s="665" t="s">
        <v>40</v>
      </c>
      <c r="C279" s="718" t="s">
        <v>89</v>
      </c>
      <c r="D279" s="716">
        <v>5</v>
      </c>
      <c r="E279" s="590"/>
      <c r="F279" s="706">
        <f t="shared" si="32"/>
        <v>0</v>
      </c>
      <c r="G279" s="636"/>
      <c r="H279" s="636"/>
      <c r="I279" s="578"/>
      <c r="J279" s="637"/>
      <c r="K279" s="637">
        <f t="shared" si="33"/>
        <v>0</v>
      </c>
      <c r="L279" s="638">
        <f t="shared" si="34"/>
        <v>0</v>
      </c>
      <c r="M279" s="639">
        <f t="shared" si="35"/>
        <v>0</v>
      </c>
    </row>
    <row r="280" spans="1:13" ht="15.75">
      <c r="A280" s="611"/>
      <c r="B280" s="665" t="s">
        <v>84</v>
      </c>
      <c r="C280" s="718" t="s">
        <v>31</v>
      </c>
      <c r="D280" s="716">
        <v>3</v>
      </c>
      <c r="E280" s="590"/>
      <c r="F280" s="706">
        <f t="shared" si="32"/>
        <v>0</v>
      </c>
      <c r="G280" s="636"/>
      <c r="H280" s="636"/>
      <c r="I280" s="578"/>
      <c r="J280" s="637"/>
      <c r="K280" s="637">
        <f t="shared" si="33"/>
        <v>0</v>
      </c>
      <c r="L280" s="638">
        <f t="shared" si="34"/>
        <v>0</v>
      </c>
      <c r="M280" s="639">
        <f t="shared" si="35"/>
        <v>0</v>
      </c>
    </row>
    <row r="281" spans="1:13" ht="15.75">
      <c r="A281" s="611"/>
      <c r="B281" s="665" t="s">
        <v>85</v>
      </c>
      <c r="C281" s="718" t="s">
        <v>31</v>
      </c>
      <c r="D281" s="716">
        <v>3</v>
      </c>
      <c r="E281" s="590"/>
      <c r="F281" s="706">
        <f t="shared" si="32"/>
        <v>0</v>
      </c>
      <c r="G281" s="636"/>
      <c r="H281" s="636"/>
      <c r="I281" s="578"/>
      <c r="J281" s="637"/>
      <c r="K281" s="637">
        <f t="shared" si="33"/>
        <v>0</v>
      </c>
      <c r="L281" s="638">
        <f t="shared" si="34"/>
        <v>0</v>
      </c>
      <c r="M281" s="639">
        <f t="shared" si="35"/>
        <v>0</v>
      </c>
    </row>
    <row r="282" spans="1:13" ht="15.75">
      <c r="A282" s="611"/>
      <c r="B282" s="665" t="s">
        <v>86</v>
      </c>
      <c r="C282" s="718" t="s">
        <v>31</v>
      </c>
      <c r="D282" s="716">
        <v>3</v>
      </c>
      <c r="E282" s="590"/>
      <c r="F282" s="706">
        <f t="shared" si="32"/>
        <v>0</v>
      </c>
      <c r="G282" s="636"/>
      <c r="H282" s="636"/>
      <c r="I282" s="578"/>
      <c r="J282" s="637"/>
      <c r="K282" s="637">
        <f t="shared" si="33"/>
        <v>0</v>
      </c>
      <c r="L282" s="638">
        <f t="shared" si="34"/>
        <v>0</v>
      </c>
      <c r="M282" s="639">
        <f t="shared" si="35"/>
        <v>0</v>
      </c>
    </row>
    <row r="283" spans="1:13" ht="15.75">
      <c r="A283" s="611"/>
      <c r="B283" s="665" t="s">
        <v>171</v>
      </c>
      <c r="C283" s="718" t="s">
        <v>89</v>
      </c>
      <c r="D283" s="716">
        <v>9</v>
      </c>
      <c r="E283" s="590"/>
      <c r="F283" s="706">
        <f t="shared" si="32"/>
        <v>0</v>
      </c>
      <c r="G283" s="636"/>
      <c r="H283" s="636"/>
      <c r="I283" s="578"/>
      <c r="J283" s="637"/>
      <c r="K283" s="637">
        <f t="shared" si="33"/>
        <v>0</v>
      </c>
      <c r="L283" s="638">
        <f t="shared" si="34"/>
        <v>0</v>
      </c>
      <c r="M283" s="639">
        <f t="shared" si="35"/>
        <v>0</v>
      </c>
    </row>
    <row r="284" spans="1:13" ht="15.75">
      <c r="A284" s="611"/>
      <c r="B284" s="665" t="s">
        <v>172</v>
      </c>
      <c r="C284" s="718" t="s">
        <v>51</v>
      </c>
      <c r="D284" s="716">
        <v>2</v>
      </c>
      <c r="E284" s="590"/>
      <c r="F284" s="706">
        <f t="shared" si="32"/>
        <v>0</v>
      </c>
      <c r="G284" s="636"/>
      <c r="H284" s="636"/>
      <c r="I284" s="578"/>
      <c r="J284" s="637"/>
      <c r="K284" s="637">
        <f t="shared" si="33"/>
        <v>0</v>
      </c>
      <c r="L284" s="638">
        <f t="shared" si="34"/>
        <v>0</v>
      </c>
      <c r="M284" s="639">
        <f t="shared" si="35"/>
        <v>0</v>
      </c>
    </row>
    <row r="285" spans="1:13" ht="15.75">
      <c r="A285" s="611"/>
      <c r="B285" s="665" t="s">
        <v>87</v>
      </c>
      <c r="C285" s="718" t="s">
        <v>31</v>
      </c>
      <c r="D285" s="716">
        <v>10</v>
      </c>
      <c r="E285" s="590"/>
      <c r="F285" s="706">
        <f t="shared" si="32"/>
        <v>0</v>
      </c>
      <c r="G285" s="636"/>
      <c r="H285" s="636"/>
      <c r="I285" s="578"/>
      <c r="J285" s="637"/>
      <c r="K285" s="637">
        <f t="shared" si="33"/>
        <v>0</v>
      </c>
      <c r="L285" s="638">
        <f t="shared" si="34"/>
        <v>0</v>
      </c>
      <c r="M285" s="639">
        <f t="shared" si="35"/>
        <v>0</v>
      </c>
    </row>
    <row r="286" spans="1:13" ht="15.75">
      <c r="A286" s="611"/>
      <c r="B286" s="665" t="s">
        <v>46</v>
      </c>
      <c r="C286" s="718" t="s">
        <v>31</v>
      </c>
      <c r="D286" s="716">
        <v>3</v>
      </c>
      <c r="E286" s="590"/>
      <c r="F286" s="706">
        <f t="shared" si="32"/>
        <v>0</v>
      </c>
      <c r="G286" s="636"/>
      <c r="H286" s="636"/>
      <c r="I286" s="578"/>
      <c r="J286" s="637"/>
      <c r="K286" s="637">
        <f t="shared" si="33"/>
        <v>0</v>
      </c>
      <c r="L286" s="638">
        <f t="shared" si="34"/>
        <v>0</v>
      </c>
      <c r="M286" s="639">
        <f t="shared" si="35"/>
        <v>0</v>
      </c>
    </row>
    <row r="287" spans="1:13" ht="15.75">
      <c r="A287" s="611"/>
      <c r="B287" s="665" t="s">
        <v>27</v>
      </c>
      <c r="C287" s="718" t="s">
        <v>34</v>
      </c>
      <c r="D287" s="716">
        <v>15</v>
      </c>
      <c r="E287" s="590"/>
      <c r="F287" s="706">
        <f t="shared" si="32"/>
        <v>0</v>
      </c>
      <c r="G287" s="636"/>
      <c r="H287" s="636"/>
      <c r="I287" s="578"/>
      <c r="J287" s="637"/>
      <c r="K287" s="637">
        <f t="shared" si="33"/>
        <v>0</v>
      </c>
      <c r="L287" s="638">
        <f t="shared" si="34"/>
        <v>0</v>
      </c>
      <c r="M287" s="639">
        <f t="shared" si="35"/>
        <v>0</v>
      </c>
    </row>
    <row r="288" spans="1:13" ht="15.75">
      <c r="A288" s="611"/>
      <c r="B288" s="665" t="s">
        <v>88</v>
      </c>
      <c r="C288" s="718" t="s">
        <v>35</v>
      </c>
      <c r="D288" s="716">
        <v>5</v>
      </c>
      <c r="E288" s="590"/>
      <c r="F288" s="706">
        <f t="shared" si="32"/>
        <v>0</v>
      </c>
      <c r="G288" s="636"/>
      <c r="H288" s="636"/>
      <c r="I288" s="578"/>
      <c r="J288" s="637"/>
      <c r="K288" s="637">
        <f t="shared" si="33"/>
        <v>0</v>
      </c>
      <c r="L288" s="638">
        <f t="shared" si="34"/>
        <v>0</v>
      </c>
      <c r="M288" s="639">
        <f t="shared" si="35"/>
        <v>0</v>
      </c>
    </row>
    <row r="289" spans="1:13" ht="15.75">
      <c r="A289" s="611"/>
      <c r="B289" s="665" t="s">
        <v>26</v>
      </c>
      <c r="C289" s="718" t="s">
        <v>32</v>
      </c>
      <c r="D289" s="716">
        <v>10</v>
      </c>
      <c r="E289" s="590"/>
      <c r="F289" s="706">
        <f t="shared" si="32"/>
        <v>0</v>
      </c>
      <c r="G289" s="636"/>
      <c r="H289" s="636"/>
      <c r="I289" s="578"/>
      <c r="J289" s="637"/>
      <c r="K289" s="637">
        <f t="shared" si="33"/>
        <v>0</v>
      </c>
      <c r="L289" s="638">
        <f t="shared" si="34"/>
        <v>0</v>
      </c>
      <c r="M289" s="639">
        <f t="shared" si="35"/>
        <v>0</v>
      </c>
    </row>
    <row r="290" spans="1:13" ht="29.25">
      <c r="A290" s="611"/>
      <c r="B290" s="666" t="s">
        <v>47</v>
      </c>
      <c r="C290" s="720" t="s">
        <v>30</v>
      </c>
      <c r="D290" s="716">
        <v>1</v>
      </c>
      <c r="E290" s="590"/>
      <c r="F290" s="706">
        <f t="shared" si="32"/>
        <v>0</v>
      </c>
      <c r="G290" s="636"/>
      <c r="H290" s="636"/>
      <c r="I290" s="578"/>
      <c r="J290" s="637"/>
      <c r="K290" s="637">
        <f t="shared" si="33"/>
        <v>0</v>
      </c>
      <c r="L290" s="638">
        <f t="shared" si="34"/>
        <v>0</v>
      </c>
      <c r="M290" s="639">
        <f t="shared" si="35"/>
        <v>0</v>
      </c>
    </row>
    <row r="291" spans="1:13" ht="15.75">
      <c r="A291" s="612"/>
      <c r="B291" s="659" t="s">
        <v>38</v>
      </c>
      <c r="C291" s="717"/>
      <c r="D291" s="717"/>
      <c r="E291" s="660"/>
      <c r="F291" s="661"/>
      <c r="G291" s="662"/>
      <c r="H291" s="662"/>
      <c r="I291" s="585"/>
      <c r="J291" s="618"/>
      <c r="K291" s="618"/>
      <c r="L291" s="664"/>
      <c r="M291" s="613">
        <f>SUM(M275:M290)</f>
        <v>0</v>
      </c>
    </row>
    <row r="292" spans="1:13" ht="15.75">
      <c r="A292" s="764"/>
      <c r="B292" s="787" t="s">
        <v>94</v>
      </c>
      <c r="C292" s="720"/>
      <c r="D292" s="720"/>
      <c r="E292" s="766"/>
      <c r="F292" s="674"/>
      <c r="G292" s="636"/>
      <c r="H292" s="636"/>
      <c r="I292" s="578"/>
      <c r="J292" s="637"/>
      <c r="K292" s="637"/>
      <c r="L292" s="638"/>
      <c r="M292" s="767"/>
    </row>
    <row r="293" spans="1:13" ht="15.75">
      <c r="A293" s="611"/>
      <c r="B293" s="665" t="s">
        <v>48</v>
      </c>
      <c r="C293" s="718" t="s">
        <v>33</v>
      </c>
      <c r="D293" s="716">
        <v>510</v>
      </c>
      <c r="E293" s="590"/>
      <c r="F293" s="706">
        <f>E293*D293</f>
        <v>0</v>
      </c>
      <c r="G293" s="636"/>
      <c r="H293" s="636"/>
      <c r="I293" s="578"/>
      <c r="J293" s="637"/>
      <c r="K293" s="637">
        <f>(F293+J293)*0.12</f>
        <v>0</v>
      </c>
      <c r="L293" s="638">
        <f>(F293+K293)/D293</f>
        <v>0</v>
      </c>
      <c r="M293" s="639">
        <f>K293+F293</f>
        <v>0</v>
      </c>
    </row>
    <row r="294" spans="1:13" ht="15.75">
      <c r="A294" s="611"/>
      <c r="B294" s="665" t="s">
        <v>52</v>
      </c>
      <c r="C294" s="718" t="s">
        <v>33</v>
      </c>
      <c r="D294" s="716">
        <v>90</v>
      </c>
      <c r="E294" s="590"/>
      <c r="F294" s="706">
        <f>E294*D294</f>
        <v>0</v>
      </c>
      <c r="G294" s="636"/>
      <c r="H294" s="636"/>
      <c r="I294" s="578"/>
      <c r="J294" s="637"/>
      <c r="K294" s="637">
        <f>(F294+J294)*0.12</f>
        <v>0</v>
      </c>
      <c r="L294" s="638">
        <f>(F294+K294)/D294</f>
        <v>0</v>
      </c>
      <c r="M294" s="639">
        <f>K294+F294</f>
        <v>0</v>
      </c>
    </row>
    <row r="295" spans="1:13" ht="15.75">
      <c r="A295" s="611"/>
      <c r="B295" s="665" t="s">
        <v>98</v>
      </c>
      <c r="C295" s="718" t="s">
        <v>33</v>
      </c>
      <c r="D295" s="716">
        <v>27</v>
      </c>
      <c r="E295" s="590"/>
      <c r="F295" s="706">
        <f>E295*D295</f>
        <v>0</v>
      </c>
      <c r="G295" s="636"/>
      <c r="H295" s="636"/>
      <c r="I295" s="578"/>
      <c r="J295" s="637"/>
      <c r="K295" s="637">
        <f>(F295+J295)*0.12</f>
        <v>0</v>
      </c>
      <c r="L295" s="638">
        <f>(F295+K295)/D295</f>
        <v>0</v>
      </c>
      <c r="M295" s="639">
        <f>K295+F295</f>
        <v>0</v>
      </c>
    </row>
    <row r="296" spans="1:13" ht="15.75">
      <c r="A296" s="611"/>
      <c r="B296" s="665" t="s">
        <v>170</v>
      </c>
      <c r="C296" s="718" t="s">
        <v>33</v>
      </c>
      <c r="D296" s="716">
        <v>81</v>
      </c>
      <c r="E296" s="590"/>
      <c r="F296" s="706">
        <f>E296*D296</f>
        <v>0</v>
      </c>
      <c r="G296" s="636"/>
      <c r="H296" s="636"/>
      <c r="I296" s="578"/>
      <c r="J296" s="637"/>
      <c r="K296" s="637">
        <f>(F296+J296)*0.12</f>
        <v>0</v>
      </c>
      <c r="L296" s="638">
        <f>(F296+K296)/D296</f>
        <v>0</v>
      </c>
      <c r="M296" s="639">
        <f>K296+F296</f>
        <v>0</v>
      </c>
    </row>
    <row r="297" spans="1:13" ht="15.75">
      <c r="A297" s="612"/>
      <c r="B297" s="659" t="s">
        <v>38</v>
      </c>
      <c r="C297" s="717"/>
      <c r="D297" s="717"/>
      <c r="E297" s="660"/>
      <c r="F297" s="661"/>
      <c r="G297" s="662"/>
      <c r="H297" s="662"/>
      <c r="I297" s="585"/>
      <c r="J297" s="618"/>
      <c r="K297" s="618"/>
      <c r="L297" s="664"/>
      <c r="M297" s="613">
        <f>SUM(M293:M296)</f>
        <v>0</v>
      </c>
    </row>
    <row r="298" spans="1:13" ht="15.75">
      <c r="A298" s="764"/>
      <c r="B298" s="787" t="s">
        <v>28</v>
      </c>
      <c r="C298" s="720"/>
      <c r="D298" s="720"/>
      <c r="E298" s="766"/>
      <c r="F298" s="674"/>
      <c r="G298" s="636"/>
      <c r="H298" s="636"/>
      <c r="I298" s="578"/>
      <c r="J298" s="637"/>
      <c r="K298" s="637"/>
      <c r="L298" s="638"/>
      <c r="M298" s="767"/>
    </row>
    <row r="299" spans="1:13" ht="15.75">
      <c r="A299" s="611"/>
      <c r="B299" s="665" t="s">
        <v>215</v>
      </c>
      <c r="C299" s="718" t="s">
        <v>16</v>
      </c>
      <c r="D299" s="721">
        <v>17</v>
      </c>
      <c r="E299" s="590"/>
      <c r="F299" s="706">
        <f>E299*D299</f>
        <v>0</v>
      </c>
      <c r="G299" s="636"/>
      <c r="H299" s="636"/>
      <c r="I299" s="578"/>
      <c r="J299" s="637"/>
      <c r="K299" s="637">
        <f>(F299+J299)*0.12</f>
        <v>0</v>
      </c>
      <c r="L299" s="638">
        <f>(F299+K299)/D299</f>
        <v>0</v>
      </c>
      <c r="M299" s="639">
        <f>K299+F299</f>
        <v>0</v>
      </c>
    </row>
    <row r="300" spans="1:13" ht="15.75">
      <c r="A300" s="611"/>
      <c r="B300" s="665" t="s">
        <v>216</v>
      </c>
      <c r="C300" s="718" t="s">
        <v>16</v>
      </c>
      <c r="D300" s="721">
        <v>1</v>
      </c>
      <c r="E300" s="590"/>
      <c r="F300" s="706">
        <f>E300*D300</f>
        <v>0</v>
      </c>
      <c r="G300" s="636"/>
      <c r="H300" s="636"/>
      <c r="I300" s="578"/>
      <c r="J300" s="637"/>
      <c r="K300" s="637">
        <f>(F300+J300)*0.12</f>
        <v>0</v>
      </c>
      <c r="L300" s="638">
        <f>(F300+K300)/D300</f>
        <v>0</v>
      </c>
      <c r="M300" s="639">
        <f>K300+F300</f>
        <v>0</v>
      </c>
    </row>
    <row r="301" spans="1:13" ht="15.75">
      <c r="A301" s="611"/>
      <c r="B301" s="665" t="s">
        <v>101</v>
      </c>
      <c r="C301" s="718" t="s">
        <v>16</v>
      </c>
      <c r="D301" s="721">
        <v>1</v>
      </c>
      <c r="E301" s="590"/>
      <c r="F301" s="706">
        <f>E301*D301</f>
        <v>0</v>
      </c>
      <c r="G301" s="636"/>
      <c r="H301" s="636"/>
      <c r="I301" s="578"/>
      <c r="J301" s="637"/>
      <c r="K301" s="637">
        <f>(F301+J301)*0.12</f>
        <v>0</v>
      </c>
      <c r="L301" s="638">
        <f>(F301+K301)/D301</f>
        <v>0</v>
      </c>
      <c r="M301" s="639">
        <f>K301+F301</f>
        <v>0</v>
      </c>
    </row>
    <row r="302" spans="1:13" ht="15.75">
      <c r="A302" s="611"/>
      <c r="B302" s="665" t="s">
        <v>173</v>
      </c>
      <c r="C302" s="718"/>
      <c r="D302" s="721"/>
      <c r="E302" s="853"/>
      <c r="F302" s="677"/>
      <c r="G302" s="678"/>
      <c r="H302" s="678"/>
      <c r="I302" s="601"/>
      <c r="J302" s="598"/>
      <c r="K302" s="598"/>
      <c r="L302" s="679"/>
      <c r="M302" s="614"/>
    </row>
    <row r="303" spans="1:13" ht="15.75">
      <c r="A303" s="611"/>
      <c r="B303" s="666" t="s">
        <v>221</v>
      </c>
      <c r="C303" s="718"/>
      <c r="D303" s="721"/>
      <c r="E303" s="853"/>
      <c r="F303" s="677"/>
      <c r="G303" s="678"/>
      <c r="H303" s="678"/>
      <c r="I303" s="601"/>
      <c r="J303" s="598"/>
      <c r="K303" s="598"/>
      <c r="L303" s="679"/>
      <c r="M303" s="614"/>
    </row>
    <row r="304" spans="1:13" ht="15.75">
      <c r="A304" s="611"/>
      <c r="B304" s="666"/>
      <c r="C304" s="718"/>
      <c r="D304" s="721"/>
      <c r="E304" s="853"/>
      <c r="F304" s="677"/>
      <c r="G304" s="678"/>
      <c r="H304" s="678"/>
      <c r="I304" s="601"/>
      <c r="J304" s="598"/>
      <c r="K304" s="598"/>
      <c r="L304" s="679"/>
      <c r="M304" s="614"/>
    </row>
    <row r="305" spans="1:13" ht="15.75">
      <c r="A305" s="611"/>
      <c r="B305" s="665" t="s">
        <v>166</v>
      </c>
      <c r="C305" s="718" t="s">
        <v>16</v>
      </c>
      <c r="D305" s="716">
        <v>1</v>
      </c>
      <c r="E305" s="590"/>
      <c r="F305" s="706">
        <f>E305*D305</f>
        <v>0</v>
      </c>
      <c r="G305" s="636"/>
      <c r="H305" s="636"/>
      <c r="I305" s="578"/>
      <c r="J305" s="637"/>
      <c r="K305" s="637">
        <f>(F305+J305)*0.12</f>
        <v>0</v>
      </c>
      <c r="L305" s="638">
        <f>(F305+K305)/D305</f>
        <v>0</v>
      </c>
      <c r="M305" s="639">
        <f>K305+F305</f>
        <v>0</v>
      </c>
    </row>
    <row r="306" spans="1:13" ht="16.5">
      <c r="A306" s="611"/>
      <c r="B306" s="665"/>
      <c r="C306" s="718"/>
      <c r="D306" s="716"/>
      <c r="E306" s="854"/>
      <c r="F306" s="677"/>
      <c r="G306" s="678"/>
      <c r="H306" s="678"/>
      <c r="I306" s="601"/>
      <c r="J306" s="598"/>
      <c r="K306" s="598"/>
      <c r="L306" s="679"/>
      <c r="M306" s="614"/>
    </row>
    <row r="307" spans="1:13" ht="15.75">
      <c r="A307" s="611"/>
      <c r="B307" s="665" t="s">
        <v>167</v>
      </c>
      <c r="C307" s="718" t="s">
        <v>16</v>
      </c>
      <c r="D307" s="716">
        <v>1</v>
      </c>
      <c r="E307" s="590"/>
      <c r="F307" s="706">
        <f>E307*D307</f>
        <v>0</v>
      </c>
      <c r="G307" s="636"/>
      <c r="H307" s="636"/>
      <c r="I307" s="578"/>
      <c r="J307" s="637"/>
      <c r="K307" s="637">
        <f>(F307+J307)*0.12</f>
        <v>0</v>
      </c>
      <c r="L307" s="638">
        <f>(F307+K307)/D307</f>
        <v>0</v>
      </c>
      <c r="M307" s="639">
        <f>K307+F307</f>
        <v>0</v>
      </c>
    </row>
    <row r="308" spans="1:13" ht="15.75">
      <c r="A308" s="611"/>
      <c r="B308" s="665"/>
      <c r="C308" s="718"/>
      <c r="D308" s="719"/>
      <c r="E308" s="675"/>
      <c r="F308" s="677"/>
      <c r="G308" s="678"/>
      <c r="H308" s="678"/>
      <c r="I308" s="601"/>
      <c r="J308" s="598"/>
      <c r="K308" s="598"/>
      <c r="L308" s="679"/>
      <c r="M308" s="614"/>
    </row>
    <row r="309" spans="1:13" ht="15.75">
      <c r="A309" s="612"/>
      <c r="B309" s="659" t="s">
        <v>38</v>
      </c>
      <c r="C309" s="717"/>
      <c r="D309" s="717"/>
      <c r="E309" s="660"/>
      <c r="F309" s="661"/>
      <c r="G309" s="662"/>
      <c r="H309" s="662"/>
      <c r="I309" s="585"/>
      <c r="J309" s="618"/>
      <c r="K309" s="618"/>
      <c r="L309" s="664"/>
      <c r="M309" s="613">
        <f>SUM(M299:M307)</f>
        <v>0</v>
      </c>
    </row>
    <row r="310" spans="1:13" ht="15.75">
      <c r="A310" s="591"/>
      <c r="B310" s="685" t="s">
        <v>196</v>
      </c>
      <c r="C310" s="724"/>
      <c r="D310" s="724"/>
      <c r="E310" s="725"/>
      <c r="F310" s="726"/>
      <c r="G310" s="727"/>
      <c r="H310" s="727"/>
      <c r="I310" s="728"/>
      <c r="J310" s="729"/>
      <c r="K310" s="729"/>
      <c r="L310" s="730"/>
      <c r="M310" s="592">
        <f>M309+M297+M291+M273</f>
        <v>0</v>
      </c>
    </row>
    <row r="311" spans="1:13" ht="23.25" customHeight="1">
      <c r="A311" s="602"/>
      <c r="B311" s="681" t="s">
        <v>154</v>
      </c>
      <c r="C311" s="709"/>
      <c r="D311" s="709"/>
      <c r="E311" s="642"/>
      <c r="F311" s="643"/>
      <c r="G311" s="733"/>
      <c r="H311" s="733"/>
      <c r="I311" s="734"/>
      <c r="J311" s="645"/>
      <c r="K311" s="645"/>
      <c r="L311" s="646"/>
      <c r="M311" s="603">
        <f>M310+M265+M219</f>
        <v>0</v>
      </c>
    </row>
    <row r="312" spans="1:13" ht="18.75" customHeight="1">
      <c r="A312" s="615" t="s">
        <v>352</v>
      </c>
      <c r="B312" s="682" t="s">
        <v>102</v>
      </c>
      <c r="C312" s="738"/>
      <c r="D312" s="739"/>
      <c r="E312" s="604"/>
      <c r="F312" s="649"/>
      <c r="G312" s="668"/>
      <c r="H312" s="668"/>
      <c r="I312" s="594"/>
      <c r="J312" s="604"/>
      <c r="K312" s="604"/>
      <c r="L312" s="651"/>
      <c r="M312" s="600"/>
    </row>
    <row r="313" spans="1:13" ht="14.25">
      <c r="A313" s="796"/>
      <c r="B313" s="787" t="s">
        <v>25</v>
      </c>
      <c r="C313" s="718"/>
      <c r="D313" s="721"/>
      <c r="E313" s="637"/>
      <c r="F313" s="674"/>
      <c r="G313" s="636"/>
      <c r="H313" s="636"/>
      <c r="I313" s="578"/>
      <c r="J313" s="637"/>
      <c r="K313" s="637"/>
      <c r="L313" s="638"/>
      <c r="M313" s="639"/>
    </row>
    <row r="314" spans="1:13" ht="14.25">
      <c r="A314" s="616"/>
      <c r="B314" s="686" t="s">
        <v>81</v>
      </c>
      <c r="C314" s="718" t="s">
        <v>89</v>
      </c>
      <c r="D314" s="719">
        <v>42</v>
      </c>
      <c r="E314" s="590"/>
      <c r="F314" s="706">
        <f aca="true" t="shared" si="36" ref="F314:F324">E314*D314</f>
        <v>0</v>
      </c>
      <c r="G314" s="636"/>
      <c r="H314" s="636"/>
      <c r="I314" s="578"/>
      <c r="J314" s="637"/>
      <c r="K314" s="637">
        <f aca="true" t="shared" si="37" ref="K314:K324">(F314+J314)*0.12</f>
        <v>0</v>
      </c>
      <c r="L314" s="638">
        <f aca="true" t="shared" si="38" ref="L314:L324">(F314+K314)/D314</f>
        <v>0</v>
      </c>
      <c r="M314" s="639">
        <f aca="true" t="shared" si="39" ref="M314:M324">K314+F314</f>
        <v>0</v>
      </c>
    </row>
    <row r="315" spans="1:13" ht="14.25">
      <c r="A315" s="616"/>
      <c r="B315" s="686" t="s">
        <v>103</v>
      </c>
      <c r="C315" s="718" t="s">
        <v>31</v>
      </c>
      <c r="D315" s="719">
        <v>2</v>
      </c>
      <c r="E315" s="590"/>
      <c r="F315" s="706">
        <f t="shared" si="36"/>
        <v>0</v>
      </c>
      <c r="G315" s="636"/>
      <c r="H315" s="636"/>
      <c r="I315" s="578"/>
      <c r="J315" s="637"/>
      <c r="K315" s="637">
        <f t="shared" si="37"/>
        <v>0</v>
      </c>
      <c r="L315" s="638">
        <f t="shared" si="38"/>
        <v>0</v>
      </c>
      <c r="M315" s="639">
        <f t="shared" si="39"/>
        <v>0</v>
      </c>
    </row>
    <row r="316" spans="1:13" ht="14.25">
      <c r="A316" s="616"/>
      <c r="B316" s="686" t="s">
        <v>82</v>
      </c>
      <c r="C316" s="718" t="s">
        <v>31</v>
      </c>
      <c r="D316" s="719">
        <v>8</v>
      </c>
      <c r="E316" s="590"/>
      <c r="F316" s="706">
        <f t="shared" si="36"/>
        <v>0</v>
      </c>
      <c r="G316" s="636"/>
      <c r="H316" s="636"/>
      <c r="I316" s="578"/>
      <c r="J316" s="637"/>
      <c r="K316" s="637">
        <f t="shared" si="37"/>
        <v>0</v>
      </c>
      <c r="L316" s="638">
        <f t="shared" si="38"/>
        <v>0</v>
      </c>
      <c r="M316" s="639">
        <f t="shared" si="39"/>
        <v>0</v>
      </c>
    </row>
    <row r="317" spans="1:13" ht="14.25">
      <c r="A317" s="616"/>
      <c r="B317" s="686" t="s">
        <v>104</v>
      </c>
      <c r="C317" s="718" t="s">
        <v>89</v>
      </c>
      <c r="D317" s="719">
        <v>14</v>
      </c>
      <c r="E317" s="590"/>
      <c r="F317" s="706">
        <f t="shared" si="36"/>
        <v>0</v>
      </c>
      <c r="G317" s="636"/>
      <c r="H317" s="636"/>
      <c r="I317" s="578"/>
      <c r="J317" s="637"/>
      <c r="K317" s="637">
        <f t="shared" si="37"/>
        <v>0</v>
      </c>
      <c r="L317" s="638">
        <f t="shared" si="38"/>
        <v>0</v>
      </c>
      <c r="M317" s="639">
        <f t="shared" si="39"/>
        <v>0</v>
      </c>
    </row>
    <row r="318" spans="1:13" ht="14.25">
      <c r="A318" s="616"/>
      <c r="B318" s="686" t="s">
        <v>105</v>
      </c>
      <c r="C318" s="718" t="s">
        <v>31</v>
      </c>
      <c r="D318" s="719">
        <v>2</v>
      </c>
      <c r="E318" s="590"/>
      <c r="F318" s="706">
        <f t="shared" si="36"/>
        <v>0</v>
      </c>
      <c r="G318" s="636"/>
      <c r="H318" s="636"/>
      <c r="I318" s="578"/>
      <c r="J318" s="637"/>
      <c r="K318" s="637">
        <f t="shared" si="37"/>
        <v>0</v>
      </c>
      <c r="L318" s="638">
        <f t="shared" si="38"/>
        <v>0</v>
      </c>
      <c r="M318" s="639">
        <f t="shared" si="39"/>
        <v>0</v>
      </c>
    </row>
    <row r="319" spans="1:13" ht="14.25">
      <c r="A319" s="616"/>
      <c r="B319" s="686" t="s">
        <v>106</v>
      </c>
      <c r="C319" s="718" t="s">
        <v>31</v>
      </c>
      <c r="D319" s="719">
        <v>4</v>
      </c>
      <c r="E319" s="590"/>
      <c r="F319" s="706">
        <f t="shared" si="36"/>
        <v>0</v>
      </c>
      <c r="G319" s="636"/>
      <c r="H319" s="636"/>
      <c r="I319" s="578"/>
      <c r="J319" s="637"/>
      <c r="K319" s="637">
        <f t="shared" si="37"/>
        <v>0</v>
      </c>
      <c r="L319" s="638">
        <f t="shared" si="38"/>
        <v>0</v>
      </c>
      <c r="M319" s="639">
        <f t="shared" si="39"/>
        <v>0</v>
      </c>
    </row>
    <row r="320" spans="1:13" ht="14.25">
      <c r="A320" s="616"/>
      <c r="B320" s="686" t="s">
        <v>107</v>
      </c>
      <c r="C320" s="718" t="s">
        <v>31</v>
      </c>
      <c r="D320" s="719">
        <v>5</v>
      </c>
      <c r="E320" s="590"/>
      <c r="F320" s="706">
        <f t="shared" si="36"/>
        <v>0</v>
      </c>
      <c r="G320" s="636"/>
      <c r="H320" s="636"/>
      <c r="I320" s="578"/>
      <c r="J320" s="637"/>
      <c r="K320" s="637">
        <f t="shared" si="37"/>
        <v>0</v>
      </c>
      <c r="L320" s="638">
        <f t="shared" si="38"/>
        <v>0</v>
      </c>
      <c r="M320" s="639">
        <f t="shared" si="39"/>
        <v>0</v>
      </c>
    </row>
    <row r="321" spans="1:13" ht="14.25">
      <c r="A321" s="616"/>
      <c r="B321" s="686" t="s">
        <v>108</v>
      </c>
      <c r="C321" s="718" t="s">
        <v>31</v>
      </c>
      <c r="D321" s="719">
        <v>1</v>
      </c>
      <c r="E321" s="590"/>
      <c r="F321" s="706">
        <f t="shared" si="36"/>
        <v>0</v>
      </c>
      <c r="G321" s="636"/>
      <c r="H321" s="636"/>
      <c r="I321" s="578"/>
      <c r="J321" s="637"/>
      <c r="K321" s="637">
        <f t="shared" si="37"/>
        <v>0</v>
      </c>
      <c r="L321" s="638">
        <f t="shared" si="38"/>
        <v>0</v>
      </c>
      <c r="M321" s="639">
        <f t="shared" si="39"/>
        <v>0</v>
      </c>
    </row>
    <row r="322" spans="1:13" ht="14.25">
      <c r="A322" s="616"/>
      <c r="B322" s="686" t="s">
        <v>109</v>
      </c>
      <c r="C322" s="718" t="s">
        <v>35</v>
      </c>
      <c r="D322" s="719">
        <v>5</v>
      </c>
      <c r="E322" s="590"/>
      <c r="F322" s="706">
        <f t="shared" si="36"/>
        <v>0</v>
      </c>
      <c r="G322" s="636"/>
      <c r="H322" s="636"/>
      <c r="I322" s="578"/>
      <c r="J322" s="637"/>
      <c r="K322" s="637">
        <f t="shared" si="37"/>
        <v>0</v>
      </c>
      <c r="L322" s="638">
        <f t="shared" si="38"/>
        <v>0</v>
      </c>
      <c r="M322" s="639">
        <f t="shared" si="39"/>
        <v>0</v>
      </c>
    </row>
    <row r="323" spans="1:13" ht="14.25">
      <c r="A323" s="616"/>
      <c r="B323" s="686" t="s">
        <v>26</v>
      </c>
      <c r="C323" s="718" t="s">
        <v>32</v>
      </c>
      <c r="D323" s="719">
        <v>5</v>
      </c>
      <c r="E323" s="590"/>
      <c r="F323" s="706">
        <f t="shared" si="36"/>
        <v>0</v>
      </c>
      <c r="G323" s="636"/>
      <c r="H323" s="636"/>
      <c r="I323" s="578"/>
      <c r="J323" s="637"/>
      <c r="K323" s="637">
        <f t="shared" si="37"/>
        <v>0</v>
      </c>
      <c r="L323" s="638">
        <f t="shared" si="38"/>
        <v>0</v>
      </c>
      <c r="M323" s="639">
        <f t="shared" si="39"/>
        <v>0</v>
      </c>
    </row>
    <row r="324" spans="1:13" ht="28.5">
      <c r="A324" s="616"/>
      <c r="B324" s="684" t="s">
        <v>47</v>
      </c>
      <c r="C324" s="718" t="s">
        <v>30</v>
      </c>
      <c r="D324" s="741">
        <v>1</v>
      </c>
      <c r="E324" s="590"/>
      <c r="F324" s="706">
        <f t="shared" si="36"/>
        <v>0</v>
      </c>
      <c r="G324" s="636"/>
      <c r="H324" s="636"/>
      <c r="I324" s="578"/>
      <c r="J324" s="637"/>
      <c r="K324" s="637">
        <f t="shared" si="37"/>
        <v>0</v>
      </c>
      <c r="L324" s="638">
        <f t="shared" si="38"/>
        <v>0</v>
      </c>
      <c r="M324" s="639">
        <f t="shared" si="39"/>
        <v>0</v>
      </c>
    </row>
    <row r="325" spans="1:13" ht="14.25">
      <c r="A325" s="617"/>
      <c r="B325" s="659" t="s">
        <v>38</v>
      </c>
      <c r="C325" s="722"/>
      <c r="D325" s="723"/>
      <c r="E325" s="618"/>
      <c r="F325" s="661"/>
      <c r="G325" s="662"/>
      <c r="H325" s="662"/>
      <c r="I325" s="585"/>
      <c r="J325" s="618"/>
      <c r="K325" s="618"/>
      <c r="L325" s="664"/>
      <c r="M325" s="586">
        <f>SUM(M314:M324)</f>
        <v>0</v>
      </c>
    </row>
    <row r="326" spans="1:13" ht="14.25">
      <c r="A326" s="796"/>
      <c r="B326" s="787" t="s">
        <v>94</v>
      </c>
      <c r="C326" s="718"/>
      <c r="D326" s="731"/>
      <c r="E326" s="637"/>
      <c r="F326" s="674"/>
      <c r="G326" s="636"/>
      <c r="H326" s="636"/>
      <c r="I326" s="578"/>
      <c r="J326" s="637"/>
      <c r="K326" s="637"/>
      <c r="L326" s="638"/>
      <c r="M326" s="639"/>
    </row>
    <row r="327" spans="1:13" ht="16.5">
      <c r="A327" s="588"/>
      <c r="B327" s="665" t="s">
        <v>50</v>
      </c>
      <c r="C327" s="718" t="s">
        <v>33</v>
      </c>
      <c r="D327" s="719">
        <v>103</v>
      </c>
      <c r="E327" s="590"/>
      <c r="F327" s="706">
        <f>E327*D327</f>
        <v>0</v>
      </c>
      <c r="G327" s="636"/>
      <c r="H327" s="636"/>
      <c r="I327" s="578"/>
      <c r="J327" s="637"/>
      <c r="K327" s="637">
        <f>(F327+J327)*0.12</f>
        <v>0</v>
      </c>
      <c r="L327" s="638">
        <f>(F327+K327)/D327</f>
        <v>0</v>
      </c>
      <c r="M327" s="639">
        <f>K327+F327</f>
        <v>0</v>
      </c>
    </row>
    <row r="328" spans="1:13" ht="14.25">
      <c r="A328" s="619"/>
      <c r="B328" s="665" t="s">
        <v>110</v>
      </c>
      <c r="C328" s="718" t="s">
        <v>33</v>
      </c>
      <c r="D328" s="719">
        <v>420</v>
      </c>
      <c r="E328" s="590"/>
      <c r="F328" s="706">
        <f>E328*D328</f>
        <v>0</v>
      </c>
      <c r="G328" s="636"/>
      <c r="H328" s="636"/>
      <c r="I328" s="578"/>
      <c r="J328" s="637"/>
      <c r="K328" s="637">
        <f>(F328+J328)*0.12</f>
        <v>0</v>
      </c>
      <c r="L328" s="638">
        <f>(F328+K328)/D328</f>
        <v>0</v>
      </c>
      <c r="M328" s="639">
        <f>K328+F328</f>
        <v>0</v>
      </c>
    </row>
    <row r="329" spans="1:13" ht="16.5">
      <c r="A329" s="588"/>
      <c r="B329" s="665" t="s">
        <v>176</v>
      </c>
      <c r="C329" s="718" t="s">
        <v>33</v>
      </c>
      <c r="D329" s="719">
        <v>201</v>
      </c>
      <c r="E329" s="590"/>
      <c r="F329" s="706">
        <f>E329*D329</f>
        <v>0</v>
      </c>
      <c r="G329" s="636"/>
      <c r="H329" s="636"/>
      <c r="I329" s="578"/>
      <c r="J329" s="637"/>
      <c r="K329" s="637">
        <f>(F329+J329)*0.12</f>
        <v>0</v>
      </c>
      <c r="L329" s="638">
        <f>(F329+K329)/D329</f>
        <v>0</v>
      </c>
      <c r="M329" s="639">
        <f>K329+F329</f>
        <v>0</v>
      </c>
    </row>
    <row r="330" spans="1:13" ht="14.25">
      <c r="A330" s="617"/>
      <c r="B330" s="659" t="s">
        <v>38</v>
      </c>
      <c r="C330" s="722"/>
      <c r="D330" s="723"/>
      <c r="E330" s="618"/>
      <c r="F330" s="661"/>
      <c r="G330" s="662"/>
      <c r="H330" s="662"/>
      <c r="I330" s="585"/>
      <c r="J330" s="618"/>
      <c r="K330" s="618"/>
      <c r="L330" s="664"/>
      <c r="M330" s="586">
        <f>SUM(M327:M329)</f>
        <v>0</v>
      </c>
    </row>
    <row r="331" spans="1:13" ht="16.5">
      <c r="A331" s="791"/>
      <c r="B331" s="787" t="s">
        <v>28</v>
      </c>
      <c r="C331" s="718"/>
      <c r="D331" s="731"/>
      <c r="E331" s="637"/>
      <c r="F331" s="674"/>
      <c r="G331" s="636"/>
      <c r="H331" s="636"/>
      <c r="I331" s="578"/>
      <c r="J331" s="637"/>
      <c r="K331" s="637"/>
      <c r="L331" s="638"/>
      <c r="M331" s="797"/>
    </row>
    <row r="332" spans="1:13" ht="16.5">
      <c r="A332" s="588"/>
      <c r="B332" s="665" t="s">
        <v>112</v>
      </c>
      <c r="C332" s="718" t="s">
        <v>16</v>
      </c>
      <c r="D332" s="731">
        <v>1</v>
      </c>
      <c r="E332" s="590"/>
      <c r="F332" s="706">
        <f>E332*D332</f>
        <v>0</v>
      </c>
      <c r="G332" s="636"/>
      <c r="H332" s="636"/>
      <c r="I332" s="578"/>
      <c r="J332" s="637"/>
      <c r="K332" s="637">
        <f>(F332+J332)*0.12</f>
        <v>0</v>
      </c>
      <c r="L332" s="638">
        <f>(F332+K332)/D332</f>
        <v>0</v>
      </c>
      <c r="M332" s="639">
        <f>K332+F332</f>
        <v>0</v>
      </c>
    </row>
    <row r="333" spans="1:13" ht="16.5">
      <c r="A333" s="588"/>
      <c r="B333" s="665" t="s">
        <v>113</v>
      </c>
      <c r="C333" s="718"/>
      <c r="D333" s="731"/>
      <c r="E333" s="851"/>
      <c r="F333" s="669"/>
      <c r="G333" s="670"/>
      <c r="H333" s="670"/>
      <c r="I333" s="597"/>
      <c r="J333" s="671"/>
      <c r="K333" s="671"/>
      <c r="L333" s="672"/>
      <c r="M333" s="673"/>
    </row>
    <row r="334" spans="1:13" ht="16.5">
      <c r="A334" s="588"/>
      <c r="B334" s="666" t="s">
        <v>114</v>
      </c>
      <c r="C334" s="718"/>
      <c r="D334" s="731"/>
      <c r="E334" s="851"/>
      <c r="F334" s="669"/>
      <c r="G334" s="670"/>
      <c r="H334" s="670"/>
      <c r="I334" s="597"/>
      <c r="J334" s="671"/>
      <c r="K334" s="671"/>
      <c r="L334" s="672"/>
      <c r="M334" s="673"/>
    </row>
    <row r="335" spans="1:13" ht="16.5">
      <c r="A335" s="588"/>
      <c r="B335" s="666" t="s">
        <v>115</v>
      </c>
      <c r="C335" s="718"/>
      <c r="D335" s="731"/>
      <c r="E335" s="851"/>
      <c r="F335" s="669"/>
      <c r="G335" s="670"/>
      <c r="H335" s="670"/>
      <c r="I335" s="597"/>
      <c r="J335" s="671"/>
      <c r="K335" s="671"/>
      <c r="L335" s="672"/>
      <c r="M335" s="673"/>
    </row>
    <row r="336" spans="1:13" ht="16.5">
      <c r="A336" s="588"/>
      <c r="B336" s="666"/>
      <c r="C336" s="718"/>
      <c r="D336" s="731"/>
      <c r="E336" s="851"/>
      <c r="F336" s="669"/>
      <c r="G336" s="670"/>
      <c r="H336" s="670"/>
      <c r="I336" s="597"/>
      <c r="J336" s="671"/>
      <c r="K336" s="671"/>
      <c r="L336" s="672"/>
      <c r="M336" s="673"/>
    </row>
    <row r="337" spans="1:13" ht="16.5">
      <c r="A337" s="621"/>
      <c r="B337" s="665" t="s">
        <v>116</v>
      </c>
      <c r="C337" s="718" t="s">
        <v>16</v>
      </c>
      <c r="D337" s="731">
        <v>1</v>
      </c>
      <c r="E337" s="590"/>
      <c r="F337" s="706">
        <f>E337*D337</f>
        <v>0</v>
      </c>
      <c r="G337" s="636"/>
      <c r="H337" s="636"/>
      <c r="I337" s="578"/>
      <c r="J337" s="637"/>
      <c r="K337" s="637">
        <f>(F337+J337)*0.12</f>
        <v>0</v>
      </c>
      <c r="L337" s="638">
        <f>(F337+K337)/D337</f>
        <v>0</v>
      </c>
      <c r="M337" s="639">
        <f>K337+F337</f>
        <v>0</v>
      </c>
    </row>
    <row r="338" spans="1:13" ht="16.5">
      <c r="A338" s="621"/>
      <c r="B338" s="665" t="s">
        <v>117</v>
      </c>
      <c r="C338" s="718"/>
      <c r="D338" s="731"/>
      <c r="E338" s="855"/>
      <c r="F338" s="669"/>
      <c r="G338" s="670"/>
      <c r="H338" s="670"/>
      <c r="I338" s="597"/>
      <c r="J338" s="671"/>
      <c r="K338" s="671"/>
      <c r="L338" s="672"/>
      <c r="M338" s="673"/>
    </row>
    <row r="339" spans="1:13" ht="16.5">
      <c r="A339" s="621"/>
      <c r="B339" s="666" t="s">
        <v>118</v>
      </c>
      <c r="C339" s="718"/>
      <c r="D339" s="731"/>
      <c r="E339" s="622"/>
      <c r="F339" s="669"/>
      <c r="G339" s="670"/>
      <c r="H339" s="670"/>
      <c r="I339" s="597"/>
      <c r="J339" s="671"/>
      <c r="K339" s="671"/>
      <c r="L339" s="672"/>
      <c r="M339" s="673"/>
    </row>
    <row r="340" spans="1:13" ht="16.5">
      <c r="A340" s="584"/>
      <c r="B340" s="659" t="s">
        <v>38</v>
      </c>
      <c r="C340" s="722"/>
      <c r="D340" s="736"/>
      <c r="E340" s="618"/>
      <c r="F340" s="661"/>
      <c r="G340" s="662"/>
      <c r="H340" s="662"/>
      <c r="I340" s="585"/>
      <c r="J340" s="618"/>
      <c r="K340" s="618"/>
      <c r="L340" s="664"/>
      <c r="M340" s="586">
        <f>SUM(M332:M339)</f>
        <v>0</v>
      </c>
    </row>
    <row r="341" spans="1:13" ht="25.5" customHeight="1">
      <c r="A341" s="623"/>
      <c r="B341" s="687" t="s">
        <v>146</v>
      </c>
      <c r="C341" s="709"/>
      <c r="D341" s="709"/>
      <c r="E341" s="642"/>
      <c r="F341" s="643"/>
      <c r="G341" s="733"/>
      <c r="H341" s="733"/>
      <c r="I341" s="734"/>
      <c r="J341" s="645"/>
      <c r="K341" s="645"/>
      <c r="L341" s="646"/>
      <c r="M341" s="624">
        <f>M340+M330+M325</f>
        <v>0</v>
      </c>
    </row>
    <row r="342" spans="1:13" ht="41.25" customHeight="1">
      <c r="A342" s="602"/>
      <c r="B342" s="688" t="s">
        <v>147</v>
      </c>
      <c r="C342" s="709"/>
      <c r="D342" s="709"/>
      <c r="E342" s="642"/>
      <c r="F342" s="643"/>
      <c r="G342" s="733"/>
      <c r="H342" s="733"/>
      <c r="I342" s="734"/>
      <c r="J342" s="645"/>
      <c r="K342" s="645"/>
      <c r="L342" s="646"/>
      <c r="M342" s="603">
        <f>M341+M311+M180</f>
        <v>0</v>
      </c>
    </row>
    <row r="343" spans="1:13" ht="20.25" customHeight="1">
      <c r="A343" s="841" t="s">
        <v>197</v>
      </c>
      <c r="B343" s="842" t="s">
        <v>353</v>
      </c>
      <c r="C343" s="843"/>
      <c r="D343" s="844"/>
      <c r="E343" s="595"/>
      <c r="F343" s="654"/>
      <c r="G343" s="845"/>
      <c r="H343" s="845"/>
      <c r="I343" s="846"/>
      <c r="J343" s="595"/>
      <c r="K343" s="595"/>
      <c r="L343" s="656"/>
      <c r="M343" s="620"/>
    </row>
    <row r="344" spans="1:13" ht="33" customHeight="1">
      <c r="A344" s="599" t="s">
        <v>354</v>
      </c>
      <c r="B344" s="676" t="s">
        <v>183</v>
      </c>
      <c r="C344" s="738"/>
      <c r="D344" s="739"/>
      <c r="E344" s="604"/>
      <c r="F344" s="649"/>
      <c r="G344" s="650"/>
      <c r="H344" s="650"/>
      <c r="I344" s="650"/>
      <c r="J344" s="604"/>
      <c r="K344" s="604"/>
      <c r="L344" s="651"/>
      <c r="M344" s="652"/>
    </row>
    <row r="345" spans="1:13" ht="16.5">
      <c r="A345" s="621"/>
      <c r="B345" s="787" t="s">
        <v>332</v>
      </c>
      <c r="C345" s="718"/>
      <c r="D345" s="743"/>
      <c r="E345" s="637"/>
      <c r="F345" s="669"/>
      <c r="G345" s="670"/>
      <c r="H345" s="670"/>
      <c r="I345" s="597"/>
      <c r="J345" s="671"/>
      <c r="K345" s="671"/>
      <c r="L345" s="672"/>
      <c r="M345" s="673"/>
    </row>
    <row r="346" spans="1:13" ht="30">
      <c r="A346" s="588"/>
      <c r="B346" s="689" t="s">
        <v>318</v>
      </c>
      <c r="C346" s="715" t="s">
        <v>135</v>
      </c>
      <c r="D346" s="704">
        <v>1</v>
      </c>
      <c r="E346" s="590"/>
      <c r="F346" s="706">
        <f>E346*D346</f>
        <v>0</v>
      </c>
      <c r="G346" s="636"/>
      <c r="H346" s="636"/>
      <c r="I346" s="578"/>
      <c r="J346" s="637"/>
      <c r="K346" s="637">
        <f>(F346+J346)*0.12</f>
        <v>0</v>
      </c>
      <c r="L346" s="638">
        <f>(F346+K346)/D346</f>
        <v>0</v>
      </c>
      <c r="M346" s="639">
        <f>K346+F346</f>
        <v>0</v>
      </c>
    </row>
    <row r="347" spans="1:13" ht="30">
      <c r="A347" s="589"/>
      <c r="B347" s="689" t="s">
        <v>319</v>
      </c>
      <c r="C347" s="715" t="s">
        <v>135</v>
      </c>
      <c r="D347" s="743">
        <v>10</v>
      </c>
      <c r="E347" s="590"/>
      <c r="F347" s="706">
        <f>E347*D347</f>
        <v>0</v>
      </c>
      <c r="G347" s="636"/>
      <c r="H347" s="636"/>
      <c r="I347" s="578"/>
      <c r="J347" s="637"/>
      <c r="K347" s="637">
        <f>(F347+J347)*0.12</f>
        <v>0</v>
      </c>
      <c r="L347" s="638">
        <f>(F347+K347)/D347</f>
        <v>0</v>
      </c>
      <c r="M347" s="639">
        <f>K347+F347</f>
        <v>0</v>
      </c>
    </row>
    <row r="348" spans="1:13" ht="30">
      <c r="A348" s="589"/>
      <c r="B348" s="689" t="s">
        <v>320</v>
      </c>
      <c r="C348" s="715" t="s">
        <v>135</v>
      </c>
      <c r="D348" s="743">
        <v>1</v>
      </c>
      <c r="E348" s="590"/>
      <c r="F348" s="706">
        <f>E348*D348</f>
        <v>0</v>
      </c>
      <c r="G348" s="636"/>
      <c r="H348" s="636"/>
      <c r="I348" s="578"/>
      <c r="J348" s="637"/>
      <c r="K348" s="637">
        <f>(F348+J348)*0.12</f>
        <v>0</v>
      </c>
      <c r="L348" s="638">
        <f>(F348+K348)/D348</f>
        <v>0</v>
      </c>
      <c r="M348" s="639">
        <f>K348+F348</f>
        <v>0</v>
      </c>
    </row>
    <row r="349" spans="1:13" ht="16.5">
      <c r="A349" s="606"/>
      <c r="B349" s="659" t="s">
        <v>38</v>
      </c>
      <c r="C349" s="722"/>
      <c r="D349" s="736"/>
      <c r="E349" s="618"/>
      <c r="F349" s="661"/>
      <c r="G349" s="662"/>
      <c r="H349" s="662"/>
      <c r="I349" s="585"/>
      <c r="J349" s="618"/>
      <c r="K349" s="618"/>
      <c r="L349" s="664"/>
      <c r="M349" s="586">
        <f>SUM(M346:M348)</f>
        <v>0</v>
      </c>
    </row>
    <row r="350" spans="1:13" ht="16.5">
      <c r="A350" s="791"/>
      <c r="B350" s="798" t="s">
        <v>59</v>
      </c>
      <c r="C350" s="718"/>
      <c r="D350" s="743"/>
      <c r="E350" s="637"/>
      <c r="F350" s="674"/>
      <c r="G350" s="636"/>
      <c r="H350" s="636"/>
      <c r="I350" s="578"/>
      <c r="J350" s="637"/>
      <c r="K350" s="637"/>
      <c r="L350" s="638"/>
      <c r="M350" s="639"/>
    </row>
    <row r="351" spans="1:13" ht="30">
      <c r="A351" s="625"/>
      <c r="B351" s="689" t="s">
        <v>60</v>
      </c>
      <c r="C351" s="715" t="s">
        <v>80</v>
      </c>
      <c r="D351" s="743">
        <v>15</v>
      </c>
      <c r="E351" s="590"/>
      <c r="F351" s="706">
        <f>E351*D351</f>
        <v>0</v>
      </c>
      <c r="G351" s="636"/>
      <c r="H351" s="636"/>
      <c r="I351" s="578"/>
      <c r="J351" s="637"/>
      <c r="K351" s="637">
        <f>(F351+J351)*0.12</f>
        <v>0</v>
      </c>
      <c r="L351" s="638">
        <f>(F351+K351)/D351</f>
        <v>0</v>
      </c>
      <c r="M351" s="639">
        <f>K351+F351</f>
        <v>0</v>
      </c>
    </row>
    <row r="352" spans="1:13" ht="30">
      <c r="A352" s="625"/>
      <c r="B352" s="689" t="s">
        <v>61</v>
      </c>
      <c r="C352" s="715" t="s">
        <v>80</v>
      </c>
      <c r="D352" s="743">
        <v>1</v>
      </c>
      <c r="E352" s="590"/>
      <c r="F352" s="706">
        <f>E352*D352</f>
        <v>0</v>
      </c>
      <c r="G352" s="636"/>
      <c r="H352" s="636"/>
      <c r="I352" s="578"/>
      <c r="J352" s="637"/>
      <c r="K352" s="637">
        <f>(F352+J352)*0.12</f>
        <v>0</v>
      </c>
      <c r="L352" s="638">
        <f>(F352+K352)/D352</f>
        <v>0</v>
      </c>
      <c r="M352" s="639">
        <f>K352+F352</f>
        <v>0</v>
      </c>
    </row>
    <row r="353" spans="1:13" ht="30">
      <c r="A353" s="625"/>
      <c r="B353" s="689" t="s">
        <v>62</v>
      </c>
      <c r="C353" s="715" t="s">
        <v>80</v>
      </c>
      <c r="D353" s="743">
        <v>3</v>
      </c>
      <c r="E353" s="590"/>
      <c r="F353" s="706">
        <f>E353*D353</f>
        <v>0</v>
      </c>
      <c r="G353" s="636"/>
      <c r="H353" s="636"/>
      <c r="I353" s="578"/>
      <c r="J353" s="637"/>
      <c r="K353" s="637">
        <f>(F353+J353)*0.12</f>
        <v>0</v>
      </c>
      <c r="L353" s="638">
        <f>(F353+K353)/D353</f>
        <v>0</v>
      </c>
      <c r="M353" s="639">
        <f>K353+F353</f>
        <v>0</v>
      </c>
    </row>
    <row r="354" spans="1:13" ht="30">
      <c r="A354" s="589"/>
      <c r="B354" s="689" t="s">
        <v>63</v>
      </c>
      <c r="C354" s="715" t="s">
        <v>80</v>
      </c>
      <c r="D354" s="743">
        <v>8</v>
      </c>
      <c r="E354" s="590"/>
      <c r="F354" s="706">
        <f>E354*D354</f>
        <v>0</v>
      </c>
      <c r="G354" s="636"/>
      <c r="H354" s="636"/>
      <c r="I354" s="578"/>
      <c r="J354" s="637"/>
      <c r="K354" s="637">
        <f>(F354+J354)*0.12</f>
        <v>0</v>
      </c>
      <c r="L354" s="638">
        <f>(F354+K354)/D354</f>
        <v>0</v>
      </c>
      <c r="M354" s="639">
        <f>K354+F354</f>
        <v>0</v>
      </c>
    </row>
    <row r="355" spans="1:13" ht="16.5">
      <c r="A355" s="589"/>
      <c r="B355" s="689" t="s">
        <v>64</v>
      </c>
      <c r="C355" s="715" t="s">
        <v>80</v>
      </c>
      <c r="D355" s="743">
        <v>180</v>
      </c>
      <c r="E355" s="590"/>
      <c r="F355" s="706">
        <f>E355*D355</f>
        <v>0</v>
      </c>
      <c r="G355" s="636"/>
      <c r="H355" s="636"/>
      <c r="I355" s="578"/>
      <c r="J355" s="637"/>
      <c r="K355" s="637">
        <f>(F355+J355)*0.12</f>
        <v>0</v>
      </c>
      <c r="L355" s="638">
        <f>(F355+K355)/D355</f>
        <v>0</v>
      </c>
      <c r="M355" s="639">
        <f>K355+F355</f>
        <v>0</v>
      </c>
    </row>
    <row r="356" spans="1:13" ht="16.5">
      <c r="A356" s="606"/>
      <c r="B356" s="659" t="s">
        <v>38</v>
      </c>
      <c r="C356" s="717"/>
      <c r="D356" s="736"/>
      <c r="E356" s="618"/>
      <c r="F356" s="661"/>
      <c r="G356" s="662"/>
      <c r="H356" s="662"/>
      <c r="I356" s="585"/>
      <c r="J356" s="618"/>
      <c r="K356" s="618"/>
      <c r="L356" s="664"/>
      <c r="M356" s="586">
        <f>SUM(M351:M355)</f>
        <v>0</v>
      </c>
    </row>
    <row r="357" spans="1:13" ht="16.5">
      <c r="A357" s="791"/>
      <c r="B357" s="798" t="s">
        <v>65</v>
      </c>
      <c r="C357" s="718"/>
      <c r="D357" s="720"/>
      <c r="E357" s="637"/>
      <c r="F357" s="674"/>
      <c r="G357" s="636"/>
      <c r="H357" s="636"/>
      <c r="I357" s="578"/>
      <c r="J357" s="637"/>
      <c r="K357" s="637"/>
      <c r="L357" s="638"/>
      <c r="M357" s="639"/>
    </row>
    <row r="358" spans="1:13" ht="16.5">
      <c r="A358" s="589"/>
      <c r="B358" s="690" t="s">
        <v>66</v>
      </c>
      <c r="C358" s="715" t="s">
        <v>136</v>
      </c>
      <c r="D358" s="704">
        <v>65</v>
      </c>
      <c r="E358" s="590"/>
      <c r="F358" s="706">
        <f>E358*D358</f>
        <v>0</v>
      </c>
      <c r="G358" s="636"/>
      <c r="H358" s="636"/>
      <c r="I358" s="578"/>
      <c r="J358" s="637"/>
      <c r="K358" s="637">
        <f>(F358+J358)*0.12</f>
        <v>0</v>
      </c>
      <c r="L358" s="638">
        <f>(F358+K358)/D358</f>
        <v>0</v>
      </c>
      <c r="M358" s="639">
        <f>K358+F358</f>
        <v>0</v>
      </c>
    </row>
    <row r="359" spans="1:13" ht="16.5">
      <c r="A359" s="589"/>
      <c r="B359" s="690" t="s">
        <v>67</v>
      </c>
      <c r="C359" s="715" t="s">
        <v>136</v>
      </c>
      <c r="D359" s="704">
        <v>3</v>
      </c>
      <c r="E359" s="590"/>
      <c r="F359" s="706">
        <f>E359*D359</f>
        <v>0</v>
      </c>
      <c r="G359" s="636"/>
      <c r="H359" s="636"/>
      <c r="I359" s="578"/>
      <c r="J359" s="637"/>
      <c r="K359" s="637">
        <f>(F359+J359)*0.12</f>
        <v>0</v>
      </c>
      <c r="L359" s="638">
        <f>(F359+K359)/D359</f>
        <v>0</v>
      </c>
      <c r="M359" s="639">
        <f>K359+F359</f>
        <v>0</v>
      </c>
    </row>
    <row r="360" spans="1:13" ht="16.5">
      <c r="A360" s="589"/>
      <c r="B360" s="690" t="s">
        <v>68</v>
      </c>
      <c r="C360" s="715" t="s">
        <v>136</v>
      </c>
      <c r="D360" s="744">
        <v>15</v>
      </c>
      <c r="E360" s="590"/>
      <c r="F360" s="706">
        <f>E360*D360</f>
        <v>0</v>
      </c>
      <c r="G360" s="636"/>
      <c r="H360" s="636"/>
      <c r="I360" s="578"/>
      <c r="J360" s="637"/>
      <c r="K360" s="637">
        <f>(F360+J360)*0.12</f>
        <v>0</v>
      </c>
      <c r="L360" s="638">
        <f>(F360+K360)/D360</f>
        <v>0</v>
      </c>
      <c r="M360" s="639">
        <f>K360+F360</f>
        <v>0</v>
      </c>
    </row>
    <row r="361" spans="1:13" ht="16.5">
      <c r="A361" s="589"/>
      <c r="B361" s="690" t="s">
        <v>69</v>
      </c>
      <c r="C361" s="715" t="s">
        <v>136</v>
      </c>
      <c r="D361" s="745">
        <v>45</v>
      </c>
      <c r="E361" s="590"/>
      <c r="F361" s="706">
        <f>E361*D361</f>
        <v>0</v>
      </c>
      <c r="G361" s="636"/>
      <c r="H361" s="636"/>
      <c r="I361" s="578"/>
      <c r="J361" s="637"/>
      <c r="K361" s="637">
        <f>(F361+J361)*0.12</f>
        <v>0</v>
      </c>
      <c r="L361" s="638">
        <f>(F361+K361)/D361</f>
        <v>0</v>
      </c>
      <c r="M361" s="639">
        <f>K361+F361</f>
        <v>0</v>
      </c>
    </row>
    <row r="362" spans="1:13" ht="16.5">
      <c r="A362" s="606"/>
      <c r="B362" s="659" t="s">
        <v>38</v>
      </c>
      <c r="C362" s="722"/>
      <c r="D362" s="736"/>
      <c r="E362" s="618"/>
      <c r="F362" s="661"/>
      <c r="G362" s="662"/>
      <c r="H362" s="662"/>
      <c r="I362" s="585"/>
      <c r="J362" s="618"/>
      <c r="K362" s="618"/>
      <c r="L362" s="664"/>
      <c r="M362" s="586">
        <f>SUM(M358:M361)</f>
        <v>0</v>
      </c>
    </row>
    <row r="363" spans="1:13" ht="16.5">
      <c r="A363" s="791"/>
      <c r="B363" s="798" t="s">
        <v>70</v>
      </c>
      <c r="C363" s="718"/>
      <c r="D363" s="745"/>
      <c r="E363" s="637"/>
      <c r="F363" s="674"/>
      <c r="G363" s="786"/>
      <c r="H363" s="786"/>
      <c r="I363" s="786"/>
      <c r="J363" s="637"/>
      <c r="K363" s="637"/>
      <c r="L363" s="638"/>
      <c r="M363" s="639"/>
    </row>
    <row r="364" spans="1:13" ht="16.5">
      <c r="A364" s="588"/>
      <c r="B364" s="691" t="s">
        <v>71</v>
      </c>
      <c r="C364" s="715" t="s">
        <v>136</v>
      </c>
      <c r="D364" s="746">
        <v>5</v>
      </c>
      <c r="E364" s="590"/>
      <c r="F364" s="706">
        <f>E364*D364</f>
        <v>0</v>
      </c>
      <c r="G364" s="636"/>
      <c r="H364" s="636"/>
      <c r="I364" s="578"/>
      <c r="J364" s="637"/>
      <c r="K364" s="637">
        <f>(F364+J364)*0.12</f>
        <v>0</v>
      </c>
      <c r="L364" s="638">
        <f>(F364+K364)/D364</f>
        <v>0</v>
      </c>
      <c r="M364" s="639">
        <f>K364+F364</f>
        <v>0</v>
      </c>
    </row>
    <row r="365" spans="1:13" ht="16.5">
      <c r="A365" s="625"/>
      <c r="B365" s="691" t="s">
        <v>321</v>
      </c>
      <c r="C365" s="715" t="s">
        <v>80</v>
      </c>
      <c r="D365" s="745">
        <v>10</v>
      </c>
      <c r="E365" s="590"/>
      <c r="F365" s="706">
        <f>E365*D365</f>
        <v>0</v>
      </c>
      <c r="G365" s="636"/>
      <c r="H365" s="636"/>
      <c r="I365" s="578"/>
      <c r="J365" s="637"/>
      <c r="K365" s="637">
        <f>(F365+J365)*0.12</f>
        <v>0</v>
      </c>
      <c r="L365" s="638">
        <f>(F365+K365)/D365</f>
        <v>0</v>
      </c>
      <c r="M365" s="639">
        <f>K365+F365</f>
        <v>0</v>
      </c>
    </row>
    <row r="366" spans="1:13" ht="16.5">
      <c r="A366" s="625"/>
      <c r="B366" s="691" t="s">
        <v>73</v>
      </c>
      <c r="C366" s="715" t="s">
        <v>137</v>
      </c>
      <c r="D366" s="745">
        <v>50</v>
      </c>
      <c r="E366" s="590"/>
      <c r="F366" s="706">
        <f>E366*D366</f>
        <v>0</v>
      </c>
      <c r="G366" s="636"/>
      <c r="H366" s="636"/>
      <c r="I366" s="578"/>
      <c r="J366" s="637"/>
      <c r="K366" s="637">
        <f>(F366+J366)*0.12</f>
        <v>0</v>
      </c>
      <c r="L366" s="638">
        <f>(F366+K366)/D366</f>
        <v>0</v>
      </c>
      <c r="M366" s="639">
        <f>K366+F366</f>
        <v>0</v>
      </c>
    </row>
    <row r="367" spans="1:13" ht="16.5">
      <c r="A367" s="589"/>
      <c r="B367" s="691" t="s">
        <v>74</v>
      </c>
      <c r="C367" s="715" t="s">
        <v>137</v>
      </c>
      <c r="D367" s="747">
        <v>45</v>
      </c>
      <c r="E367" s="590"/>
      <c r="F367" s="706">
        <f>E367*D367</f>
        <v>0</v>
      </c>
      <c r="G367" s="636"/>
      <c r="H367" s="636"/>
      <c r="I367" s="578"/>
      <c r="J367" s="637"/>
      <c r="K367" s="637">
        <f>(F367+J367)*0.12</f>
        <v>0</v>
      </c>
      <c r="L367" s="638">
        <f>(F367+K367)/D367</f>
        <v>0</v>
      </c>
      <c r="M367" s="639">
        <f>K367+F367</f>
        <v>0</v>
      </c>
    </row>
    <row r="368" spans="1:13" ht="30">
      <c r="A368" s="589"/>
      <c r="B368" s="692" t="s">
        <v>75</v>
      </c>
      <c r="C368" s="715" t="s">
        <v>136</v>
      </c>
      <c r="D368" s="747">
        <v>12</v>
      </c>
      <c r="E368" s="590"/>
      <c r="F368" s="706">
        <f>E368*D368</f>
        <v>0</v>
      </c>
      <c r="G368" s="636"/>
      <c r="H368" s="636"/>
      <c r="I368" s="578"/>
      <c r="J368" s="637"/>
      <c r="K368" s="637">
        <f>(F368+J368)*0.12</f>
        <v>0</v>
      </c>
      <c r="L368" s="638">
        <f>(F368+K368)/D368</f>
        <v>0</v>
      </c>
      <c r="M368" s="639">
        <f>K368+F368</f>
        <v>0</v>
      </c>
    </row>
    <row r="369" spans="1:13" ht="16.5">
      <c r="A369" s="606"/>
      <c r="B369" s="659" t="s">
        <v>38</v>
      </c>
      <c r="C369" s="722"/>
      <c r="D369" s="736"/>
      <c r="E369" s="618"/>
      <c r="F369" s="661"/>
      <c r="G369" s="662"/>
      <c r="H369" s="662"/>
      <c r="I369" s="585"/>
      <c r="J369" s="618"/>
      <c r="K369" s="618"/>
      <c r="L369" s="664"/>
      <c r="M369" s="586">
        <f>SUM(M364:M368)</f>
        <v>0</v>
      </c>
    </row>
    <row r="370" spans="1:13" ht="16.5">
      <c r="A370" s="791"/>
      <c r="B370" s="798" t="s">
        <v>76</v>
      </c>
      <c r="C370" s="718"/>
      <c r="D370" s="745"/>
      <c r="E370" s="637"/>
      <c r="F370" s="674"/>
      <c r="G370" s="636"/>
      <c r="H370" s="636"/>
      <c r="I370" s="578"/>
      <c r="J370" s="637"/>
      <c r="K370" s="637"/>
      <c r="L370" s="638"/>
      <c r="M370" s="639"/>
    </row>
    <row r="371" spans="1:13" ht="16.5">
      <c r="A371" s="589"/>
      <c r="B371" s="691" t="s">
        <v>77</v>
      </c>
      <c r="C371" s="715" t="s">
        <v>138</v>
      </c>
      <c r="D371" s="748">
        <v>1</v>
      </c>
      <c r="E371" s="590"/>
      <c r="F371" s="706">
        <f>E371*D371</f>
        <v>0</v>
      </c>
      <c r="G371" s="636"/>
      <c r="H371" s="636"/>
      <c r="I371" s="578"/>
      <c r="J371" s="637"/>
      <c r="K371" s="637">
        <f>(F371+J371)*0.12</f>
        <v>0</v>
      </c>
      <c r="L371" s="638">
        <f>(F371+K371)/D371</f>
        <v>0</v>
      </c>
      <c r="M371" s="639">
        <f>K371+F371</f>
        <v>0</v>
      </c>
    </row>
    <row r="372" spans="1:13" ht="16.5">
      <c r="A372" s="589"/>
      <c r="B372" s="691" t="s">
        <v>78</v>
      </c>
      <c r="C372" s="715" t="s">
        <v>139</v>
      </c>
      <c r="D372" s="743">
        <v>3</v>
      </c>
      <c r="E372" s="590"/>
      <c r="F372" s="706">
        <f>E372*D372</f>
        <v>0</v>
      </c>
      <c r="G372" s="636"/>
      <c r="H372" s="636"/>
      <c r="I372" s="578"/>
      <c r="J372" s="637"/>
      <c r="K372" s="637">
        <f>(F372+J372)*0.12</f>
        <v>0</v>
      </c>
      <c r="L372" s="638">
        <f>(F372+K372)/D372</f>
        <v>0</v>
      </c>
      <c r="M372" s="639">
        <f>K372+F372</f>
        <v>0</v>
      </c>
    </row>
    <row r="373" spans="1:13" ht="16.5">
      <c r="A373" s="589"/>
      <c r="B373" s="691" t="s">
        <v>79</v>
      </c>
      <c r="C373" s="718" t="s">
        <v>138</v>
      </c>
      <c r="D373" s="743">
        <v>10</v>
      </c>
      <c r="E373" s="590"/>
      <c r="F373" s="706">
        <f>E373*D373</f>
        <v>0</v>
      </c>
      <c r="G373" s="636"/>
      <c r="H373" s="636"/>
      <c r="I373" s="578"/>
      <c r="J373" s="637"/>
      <c r="K373" s="637">
        <f>(F373+J373)*0.12</f>
        <v>0</v>
      </c>
      <c r="L373" s="638">
        <f>(F373+K373)/D373</f>
        <v>0</v>
      </c>
      <c r="M373" s="639">
        <f>K373+F373</f>
        <v>0</v>
      </c>
    </row>
    <row r="374" spans="1:13" ht="16.5">
      <c r="A374" s="606"/>
      <c r="B374" s="659" t="s">
        <v>38</v>
      </c>
      <c r="C374" s="722"/>
      <c r="D374" s="749"/>
      <c r="E374" s="618"/>
      <c r="F374" s="661"/>
      <c r="G374" s="662"/>
      <c r="H374" s="662"/>
      <c r="I374" s="585"/>
      <c r="J374" s="618"/>
      <c r="K374" s="618"/>
      <c r="L374" s="664"/>
      <c r="M374" s="586">
        <f>SUM(M371:M373)</f>
        <v>0</v>
      </c>
    </row>
    <row r="375" spans="1:13" ht="15.75">
      <c r="A375" s="623"/>
      <c r="B375" s="687" t="s">
        <v>182</v>
      </c>
      <c r="C375" s="709"/>
      <c r="D375" s="709"/>
      <c r="E375" s="642"/>
      <c r="F375" s="643"/>
      <c r="G375" s="733"/>
      <c r="H375" s="733"/>
      <c r="I375" s="734"/>
      <c r="J375" s="645"/>
      <c r="K375" s="645"/>
      <c r="L375" s="646"/>
      <c r="M375" s="624">
        <f>M374+M369+M362+M356+M349</f>
        <v>0</v>
      </c>
    </row>
    <row r="376" spans="1:13" ht="16.5">
      <c r="A376" s="599" t="s">
        <v>355</v>
      </c>
      <c r="B376" s="676" t="s">
        <v>125</v>
      </c>
      <c r="C376" s="738"/>
      <c r="D376" s="742"/>
      <c r="E376" s="604"/>
      <c r="F376" s="649"/>
      <c r="G376" s="650"/>
      <c r="H376" s="650"/>
      <c r="I376" s="650"/>
      <c r="J376" s="604"/>
      <c r="K376" s="604"/>
      <c r="L376" s="651"/>
      <c r="M376" s="652"/>
    </row>
    <row r="377" spans="1:13" ht="16.5">
      <c r="A377" s="621"/>
      <c r="B377" s="787" t="s">
        <v>332</v>
      </c>
      <c r="C377" s="718"/>
      <c r="D377" s="743"/>
      <c r="E377" s="637"/>
      <c r="F377" s="669"/>
      <c r="G377" s="670"/>
      <c r="H377" s="670"/>
      <c r="I377" s="597"/>
      <c r="J377" s="671"/>
      <c r="K377" s="671"/>
      <c r="L377" s="672"/>
      <c r="M377" s="673"/>
    </row>
    <row r="378" spans="1:13" ht="30">
      <c r="A378" s="588"/>
      <c r="B378" s="689" t="s">
        <v>245</v>
      </c>
      <c r="C378" s="715" t="s">
        <v>135</v>
      </c>
      <c r="D378" s="747">
        <v>1</v>
      </c>
      <c r="E378" s="590"/>
      <c r="F378" s="706">
        <f aca="true" t="shared" si="40" ref="F378:F384">E378*D378</f>
        <v>0</v>
      </c>
      <c r="G378" s="636"/>
      <c r="H378" s="636"/>
      <c r="I378" s="578"/>
      <c r="J378" s="637"/>
      <c r="K378" s="637">
        <f aca="true" t="shared" si="41" ref="K378:K384">(F378+J378)*0.12</f>
        <v>0</v>
      </c>
      <c r="L378" s="638">
        <f aca="true" t="shared" si="42" ref="L378:L384">(F378+K378)/D378</f>
        <v>0</v>
      </c>
      <c r="M378" s="639">
        <f aca="true" t="shared" si="43" ref="M378:M384">K378+F378</f>
        <v>0</v>
      </c>
    </row>
    <row r="379" spans="1:13" ht="30">
      <c r="A379" s="589"/>
      <c r="B379" s="689" t="s">
        <v>246</v>
      </c>
      <c r="C379" s="715" t="s">
        <v>135</v>
      </c>
      <c r="D379" s="743">
        <v>3</v>
      </c>
      <c r="E379" s="590"/>
      <c r="F379" s="706">
        <f t="shared" si="40"/>
        <v>0</v>
      </c>
      <c r="G379" s="636"/>
      <c r="H379" s="636"/>
      <c r="I379" s="578"/>
      <c r="J379" s="637"/>
      <c r="K379" s="637">
        <f t="shared" si="41"/>
        <v>0</v>
      </c>
      <c r="L379" s="638">
        <f t="shared" si="42"/>
        <v>0</v>
      </c>
      <c r="M379" s="639">
        <f t="shared" si="43"/>
        <v>0</v>
      </c>
    </row>
    <row r="380" spans="1:13" ht="30">
      <c r="A380" s="589"/>
      <c r="B380" s="689" t="s">
        <v>247</v>
      </c>
      <c r="C380" s="715" t="s">
        <v>135</v>
      </c>
      <c r="D380" s="743">
        <v>1</v>
      </c>
      <c r="E380" s="590"/>
      <c r="F380" s="706">
        <f t="shared" si="40"/>
        <v>0</v>
      </c>
      <c r="G380" s="636"/>
      <c r="H380" s="636"/>
      <c r="I380" s="578"/>
      <c r="J380" s="637"/>
      <c r="K380" s="637">
        <f t="shared" si="41"/>
        <v>0</v>
      </c>
      <c r="L380" s="638">
        <f t="shared" si="42"/>
        <v>0</v>
      </c>
      <c r="M380" s="639">
        <f t="shared" si="43"/>
        <v>0</v>
      </c>
    </row>
    <row r="381" spans="1:13" ht="30">
      <c r="A381" s="589"/>
      <c r="B381" s="689" t="s">
        <v>248</v>
      </c>
      <c r="C381" s="715" t="s">
        <v>135</v>
      </c>
      <c r="D381" s="743">
        <v>8</v>
      </c>
      <c r="E381" s="590"/>
      <c r="F381" s="706">
        <f t="shared" si="40"/>
        <v>0</v>
      </c>
      <c r="G381" s="636"/>
      <c r="H381" s="636"/>
      <c r="I381" s="578"/>
      <c r="J381" s="637"/>
      <c r="K381" s="637">
        <f t="shared" si="41"/>
        <v>0</v>
      </c>
      <c r="L381" s="638">
        <f t="shared" si="42"/>
        <v>0</v>
      </c>
      <c r="M381" s="639">
        <f t="shared" si="43"/>
        <v>0</v>
      </c>
    </row>
    <row r="382" spans="1:13" ht="30">
      <c r="A382" s="589"/>
      <c r="B382" s="689" t="s">
        <v>249</v>
      </c>
      <c r="C382" s="715" t="s">
        <v>135</v>
      </c>
      <c r="D382" s="743">
        <v>2</v>
      </c>
      <c r="E382" s="590"/>
      <c r="F382" s="706">
        <f t="shared" si="40"/>
        <v>0</v>
      </c>
      <c r="G382" s="636"/>
      <c r="H382" s="636"/>
      <c r="I382" s="578"/>
      <c r="J382" s="637"/>
      <c r="K382" s="637">
        <f t="shared" si="41"/>
        <v>0</v>
      </c>
      <c r="L382" s="638">
        <f t="shared" si="42"/>
        <v>0</v>
      </c>
      <c r="M382" s="639">
        <f t="shared" si="43"/>
        <v>0</v>
      </c>
    </row>
    <row r="383" spans="1:13" ht="16.5">
      <c r="A383" s="589"/>
      <c r="B383" s="689" t="s">
        <v>251</v>
      </c>
      <c r="C383" s="715" t="s">
        <v>135</v>
      </c>
      <c r="D383" s="743">
        <v>1</v>
      </c>
      <c r="E383" s="590"/>
      <c r="F383" s="706">
        <f t="shared" si="40"/>
        <v>0</v>
      </c>
      <c r="G383" s="636"/>
      <c r="H383" s="636"/>
      <c r="I383" s="578"/>
      <c r="J383" s="637"/>
      <c r="K383" s="637">
        <f t="shared" si="41"/>
        <v>0</v>
      </c>
      <c r="L383" s="638">
        <f t="shared" si="42"/>
        <v>0</v>
      </c>
      <c r="M383" s="639">
        <f t="shared" si="43"/>
        <v>0</v>
      </c>
    </row>
    <row r="384" spans="1:13" ht="16.5">
      <c r="A384" s="589"/>
      <c r="B384" s="689" t="s">
        <v>250</v>
      </c>
      <c r="C384" s="715" t="s">
        <v>135</v>
      </c>
      <c r="D384" s="743">
        <v>1</v>
      </c>
      <c r="E384" s="590"/>
      <c r="F384" s="706">
        <f t="shared" si="40"/>
        <v>0</v>
      </c>
      <c r="G384" s="636"/>
      <c r="H384" s="636"/>
      <c r="I384" s="578"/>
      <c r="J384" s="637"/>
      <c r="K384" s="637">
        <f t="shared" si="41"/>
        <v>0</v>
      </c>
      <c r="L384" s="638">
        <f t="shared" si="42"/>
        <v>0</v>
      </c>
      <c r="M384" s="639">
        <f t="shared" si="43"/>
        <v>0</v>
      </c>
    </row>
    <row r="385" spans="1:13" ht="16.5">
      <c r="A385" s="606"/>
      <c r="B385" s="659" t="s">
        <v>38</v>
      </c>
      <c r="C385" s="722"/>
      <c r="D385" s="736"/>
      <c r="E385" s="618"/>
      <c r="F385" s="661"/>
      <c r="G385" s="662"/>
      <c r="H385" s="662"/>
      <c r="I385" s="585"/>
      <c r="J385" s="618"/>
      <c r="K385" s="618"/>
      <c r="L385" s="664"/>
      <c r="M385" s="586">
        <f>SUM(M378:M384)</f>
        <v>0</v>
      </c>
    </row>
    <row r="386" spans="1:13" ht="16.5">
      <c r="A386" s="791"/>
      <c r="B386" s="798" t="s">
        <v>59</v>
      </c>
      <c r="C386" s="718"/>
      <c r="D386" s="743"/>
      <c r="E386" s="637"/>
      <c r="F386" s="674"/>
      <c r="G386" s="636"/>
      <c r="H386" s="636"/>
      <c r="I386" s="578"/>
      <c r="J386" s="637"/>
      <c r="K386" s="637"/>
      <c r="L386" s="638"/>
      <c r="M386" s="639"/>
    </row>
    <row r="387" spans="1:13" ht="30">
      <c r="A387" s="605"/>
      <c r="B387" s="689" t="s">
        <v>60</v>
      </c>
      <c r="C387" s="715" t="s">
        <v>80</v>
      </c>
      <c r="D387" s="743">
        <v>73</v>
      </c>
      <c r="E387" s="590"/>
      <c r="F387" s="706">
        <f>E387*D387</f>
        <v>0</v>
      </c>
      <c r="G387" s="636"/>
      <c r="H387" s="636"/>
      <c r="I387" s="578"/>
      <c r="J387" s="637"/>
      <c r="K387" s="637">
        <f>(F387+J387)*0.12</f>
        <v>0</v>
      </c>
      <c r="L387" s="638">
        <f>(F387+K387)/D387</f>
        <v>0</v>
      </c>
      <c r="M387" s="639">
        <f>K387+F387</f>
        <v>0</v>
      </c>
    </row>
    <row r="388" spans="1:13" ht="30">
      <c r="A388" s="605"/>
      <c r="B388" s="689" t="s">
        <v>61</v>
      </c>
      <c r="C388" s="715" t="s">
        <v>80</v>
      </c>
      <c r="D388" s="743">
        <v>32</v>
      </c>
      <c r="E388" s="590"/>
      <c r="F388" s="706">
        <f>E388*D388</f>
        <v>0</v>
      </c>
      <c r="G388" s="636"/>
      <c r="H388" s="636"/>
      <c r="I388" s="578"/>
      <c r="J388" s="637"/>
      <c r="K388" s="637">
        <f>(F388+J388)*0.12</f>
        <v>0</v>
      </c>
      <c r="L388" s="638">
        <f>(F388+K388)/D388</f>
        <v>0</v>
      </c>
      <c r="M388" s="639">
        <f>K388+F388</f>
        <v>0</v>
      </c>
    </row>
    <row r="389" spans="1:13" ht="30">
      <c r="A389" s="625"/>
      <c r="B389" s="689" t="s">
        <v>62</v>
      </c>
      <c r="C389" s="715" t="s">
        <v>80</v>
      </c>
      <c r="D389" s="743">
        <v>7</v>
      </c>
      <c r="E389" s="590"/>
      <c r="F389" s="706">
        <f>E389*D389</f>
        <v>0</v>
      </c>
      <c r="G389" s="636"/>
      <c r="H389" s="636"/>
      <c r="I389" s="578"/>
      <c r="J389" s="637"/>
      <c r="K389" s="637">
        <f>(F389+J389)*0.12</f>
        <v>0</v>
      </c>
      <c r="L389" s="638">
        <f>(F389+K389)/D389</f>
        <v>0</v>
      </c>
      <c r="M389" s="639">
        <f>K389+F389</f>
        <v>0</v>
      </c>
    </row>
    <row r="390" spans="1:13" ht="30">
      <c r="A390" s="625"/>
      <c r="B390" s="689" t="s">
        <v>63</v>
      </c>
      <c r="C390" s="715" t="s">
        <v>80</v>
      </c>
      <c r="D390" s="743">
        <v>34</v>
      </c>
      <c r="E390" s="590"/>
      <c r="F390" s="706">
        <f>E390*D390</f>
        <v>0</v>
      </c>
      <c r="G390" s="636"/>
      <c r="H390" s="636"/>
      <c r="I390" s="578"/>
      <c r="J390" s="637"/>
      <c r="K390" s="637">
        <f>(F390+J390)*0.12</f>
        <v>0</v>
      </c>
      <c r="L390" s="638">
        <f>(F390+K390)/D390</f>
        <v>0</v>
      </c>
      <c r="M390" s="639">
        <f>K390+F390</f>
        <v>0</v>
      </c>
    </row>
    <row r="391" spans="1:13" ht="16.5">
      <c r="A391" s="589"/>
      <c r="B391" s="689" t="s">
        <v>64</v>
      </c>
      <c r="C391" s="715" t="s">
        <v>80</v>
      </c>
      <c r="D391" s="743">
        <f>73*3.3</f>
        <v>240.89999999999998</v>
      </c>
      <c r="E391" s="590"/>
      <c r="F391" s="706">
        <f>E391*D391</f>
        <v>0</v>
      </c>
      <c r="G391" s="636"/>
      <c r="H391" s="636"/>
      <c r="I391" s="578"/>
      <c r="J391" s="637"/>
      <c r="K391" s="637">
        <f>(F391+J391)*0.12</f>
        <v>0</v>
      </c>
      <c r="L391" s="638">
        <f>(F391+K391)/D391</f>
        <v>0</v>
      </c>
      <c r="M391" s="639">
        <f>K391+F391</f>
        <v>0</v>
      </c>
    </row>
    <row r="392" spans="1:13" ht="16.5">
      <c r="A392" s="589"/>
      <c r="B392" s="689"/>
      <c r="C392" s="732"/>
      <c r="D392" s="743"/>
      <c r="E392" s="598"/>
      <c r="F392" s="669"/>
      <c r="G392" s="670"/>
      <c r="H392" s="670"/>
      <c r="I392" s="597"/>
      <c r="J392" s="671"/>
      <c r="K392" s="671"/>
      <c r="L392" s="672"/>
      <c r="M392" s="673"/>
    </row>
    <row r="393" spans="1:13" ht="16.5">
      <c r="A393" s="606"/>
      <c r="B393" s="659" t="s">
        <v>38</v>
      </c>
      <c r="C393" s="722"/>
      <c r="D393" s="736"/>
      <c r="E393" s="618"/>
      <c r="F393" s="661"/>
      <c r="G393" s="662"/>
      <c r="H393" s="662"/>
      <c r="I393" s="585"/>
      <c r="J393" s="618"/>
      <c r="K393" s="618"/>
      <c r="L393" s="664"/>
      <c r="M393" s="586">
        <f>SUM(M387:M392)</f>
        <v>0</v>
      </c>
    </row>
    <row r="394" spans="1:13" ht="16.5">
      <c r="A394" s="791"/>
      <c r="B394" s="798" t="s">
        <v>65</v>
      </c>
      <c r="C394" s="718"/>
      <c r="D394" s="720"/>
      <c r="E394" s="637"/>
      <c r="F394" s="674"/>
      <c r="G394" s="636"/>
      <c r="H394" s="636"/>
      <c r="I394" s="578"/>
      <c r="J394" s="637"/>
      <c r="K394" s="637"/>
      <c r="L394" s="638"/>
      <c r="M394" s="639"/>
    </row>
    <row r="395" spans="1:13" ht="16.5">
      <c r="A395" s="589"/>
      <c r="B395" s="690" t="s">
        <v>66</v>
      </c>
      <c r="C395" s="715" t="s">
        <v>136</v>
      </c>
      <c r="D395" s="704">
        <f>22*5</f>
        <v>110</v>
      </c>
      <c r="E395" s="590"/>
      <c r="F395" s="706">
        <f>E395*D395</f>
        <v>0</v>
      </c>
      <c r="G395" s="636"/>
      <c r="H395" s="636"/>
      <c r="I395" s="578"/>
      <c r="J395" s="637"/>
      <c r="K395" s="637">
        <f>(F395+J395)*0.12</f>
        <v>0</v>
      </c>
      <c r="L395" s="638">
        <f>(F395+K395)/D395</f>
        <v>0</v>
      </c>
      <c r="M395" s="639">
        <f>K395+F395</f>
        <v>0</v>
      </c>
    </row>
    <row r="396" spans="1:13" ht="16.5">
      <c r="A396" s="589"/>
      <c r="B396" s="690" t="s">
        <v>67</v>
      </c>
      <c r="C396" s="715" t="s">
        <v>136</v>
      </c>
      <c r="D396" s="704">
        <v>35</v>
      </c>
      <c r="E396" s="590"/>
      <c r="F396" s="706">
        <f>E396*D396</f>
        <v>0</v>
      </c>
      <c r="G396" s="636"/>
      <c r="H396" s="636"/>
      <c r="I396" s="578"/>
      <c r="J396" s="637"/>
      <c r="K396" s="637">
        <f>(F396+J396)*0.12</f>
        <v>0</v>
      </c>
      <c r="L396" s="638">
        <f>(F396+K396)/D396</f>
        <v>0</v>
      </c>
      <c r="M396" s="639">
        <f>K396+F396</f>
        <v>0</v>
      </c>
    </row>
    <row r="397" spans="1:13" ht="16.5">
      <c r="A397" s="589"/>
      <c r="B397" s="690" t="s">
        <v>68</v>
      </c>
      <c r="C397" s="715" t="s">
        <v>136</v>
      </c>
      <c r="D397" s="744">
        <v>20</v>
      </c>
      <c r="E397" s="590"/>
      <c r="F397" s="706">
        <f>E397*D397</f>
        <v>0</v>
      </c>
      <c r="G397" s="636"/>
      <c r="H397" s="636"/>
      <c r="I397" s="578"/>
      <c r="J397" s="637"/>
      <c r="K397" s="637">
        <f>(F397+J397)*0.12</f>
        <v>0</v>
      </c>
      <c r="L397" s="638">
        <f>(F397+K397)/D397</f>
        <v>0</v>
      </c>
      <c r="M397" s="639">
        <f>K397+F397</f>
        <v>0</v>
      </c>
    </row>
    <row r="398" spans="1:13" ht="16.5">
      <c r="A398" s="589"/>
      <c r="B398" s="690" t="s">
        <v>69</v>
      </c>
      <c r="C398" s="715" t="s">
        <v>136</v>
      </c>
      <c r="D398" s="745">
        <v>55</v>
      </c>
      <c r="E398" s="590"/>
      <c r="F398" s="706">
        <f>E398*D398</f>
        <v>0</v>
      </c>
      <c r="G398" s="636"/>
      <c r="H398" s="636"/>
      <c r="I398" s="578"/>
      <c r="J398" s="637"/>
      <c r="K398" s="637">
        <f>(F398+J398)*0.12</f>
        <v>0</v>
      </c>
      <c r="L398" s="638">
        <f>(F398+K398)/D398</f>
        <v>0</v>
      </c>
      <c r="M398" s="639">
        <f>K398+F398</f>
        <v>0</v>
      </c>
    </row>
    <row r="399" spans="1:13" ht="16.5">
      <c r="A399" s="589"/>
      <c r="B399" s="690"/>
      <c r="C399" s="732"/>
      <c r="D399" s="745"/>
      <c r="E399" s="598"/>
      <c r="F399" s="669"/>
      <c r="G399" s="670"/>
      <c r="H399" s="670"/>
      <c r="I399" s="597"/>
      <c r="J399" s="671"/>
      <c r="K399" s="671"/>
      <c r="L399" s="672"/>
      <c r="M399" s="673"/>
    </row>
    <row r="400" spans="1:13" ht="16.5">
      <c r="A400" s="606"/>
      <c r="B400" s="659" t="s">
        <v>38</v>
      </c>
      <c r="C400" s="722"/>
      <c r="D400" s="736"/>
      <c r="E400" s="618"/>
      <c r="F400" s="661"/>
      <c r="G400" s="662"/>
      <c r="H400" s="662"/>
      <c r="I400" s="585"/>
      <c r="J400" s="618"/>
      <c r="K400" s="618"/>
      <c r="L400" s="664"/>
      <c r="M400" s="586">
        <f>SUM(M395:M399)</f>
        <v>0</v>
      </c>
    </row>
    <row r="401" spans="1:13" ht="16.5">
      <c r="A401" s="791"/>
      <c r="B401" s="798" t="s">
        <v>70</v>
      </c>
      <c r="C401" s="718"/>
      <c r="D401" s="745"/>
      <c r="E401" s="637"/>
      <c r="F401" s="674"/>
      <c r="G401" s="786"/>
      <c r="H401" s="786"/>
      <c r="I401" s="786"/>
      <c r="J401" s="637"/>
      <c r="K401" s="637"/>
      <c r="L401" s="638"/>
      <c r="M401" s="639"/>
    </row>
    <row r="402" spans="1:13" ht="16.5">
      <c r="A402" s="588"/>
      <c r="B402" s="693" t="s">
        <v>71</v>
      </c>
      <c r="C402" s="715" t="s">
        <v>136</v>
      </c>
      <c r="D402" s="746">
        <v>10</v>
      </c>
      <c r="E402" s="590"/>
      <c r="F402" s="706">
        <f>E402*D402</f>
        <v>0</v>
      </c>
      <c r="G402" s="636"/>
      <c r="H402" s="636"/>
      <c r="I402" s="578"/>
      <c r="J402" s="637"/>
      <c r="K402" s="637">
        <f>(F402+J402)*0.12</f>
        <v>0</v>
      </c>
      <c r="L402" s="638">
        <f>(F402+K402)/D402</f>
        <v>0</v>
      </c>
      <c r="M402" s="639">
        <f>K402+F402</f>
        <v>0</v>
      </c>
    </row>
    <row r="403" spans="1:13" ht="16.5">
      <c r="A403" s="588"/>
      <c r="B403" s="693" t="s">
        <v>72</v>
      </c>
      <c r="C403" s="715" t="s">
        <v>80</v>
      </c>
      <c r="D403" s="745">
        <v>20</v>
      </c>
      <c r="E403" s="590"/>
      <c r="F403" s="706">
        <f>E403*D403</f>
        <v>0</v>
      </c>
      <c r="G403" s="636"/>
      <c r="H403" s="636"/>
      <c r="I403" s="578"/>
      <c r="J403" s="637"/>
      <c r="K403" s="637">
        <f>(F403+J403)*0.12</f>
        <v>0</v>
      </c>
      <c r="L403" s="638">
        <f>(F403+K403)/D403</f>
        <v>0</v>
      </c>
      <c r="M403" s="639">
        <f>K403+F403</f>
        <v>0</v>
      </c>
    </row>
    <row r="404" spans="1:13" ht="16.5">
      <c r="A404" s="588"/>
      <c r="B404" s="693" t="s">
        <v>73</v>
      </c>
      <c r="C404" s="715" t="s">
        <v>137</v>
      </c>
      <c r="D404" s="745">
        <v>100</v>
      </c>
      <c r="E404" s="590"/>
      <c r="F404" s="706">
        <f>E404*D404</f>
        <v>0</v>
      </c>
      <c r="G404" s="636"/>
      <c r="H404" s="636"/>
      <c r="I404" s="578"/>
      <c r="J404" s="637"/>
      <c r="K404" s="637">
        <f>(F404+J404)*0.12</f>
        <v>0</v>
      </c>
      <c r="L404" s="638">
        <f>(F404+K404)/D404</f>
        <v>0</v>
      </c>
      <c r="M404" s="639">
        <f>K404+F404</f>
        <v>0</v>
      </c>
    </row>
    <row r="405" spans="1:13" ht="16.5">
      <c r="A405" s="625"/>
      <c r="B405" s="693" t="s">
        <v>74</v>
      </c>
      <c r="C405" s="715" t="s">
        <v>137</v>
      </c>
      <c r="D405" s="747">
        <v>90</v>
      </c>
      <c r="E405" s="590"/>
      <c r="F405" s="706">
        <f>E405*D405</f>
        <v>0</v>
      </c>
      <c r="G405" s="636"/>
      <c r="H405" s="636"/>
      <c r="I405" s="578"/>
      <c r="J405" s="637"/>
      <c r="K405" s="637">
        <f>(F405+J405)*0.12</f>
        <v>0</v>
      </c>
      <c r="L405" s="638">
        <f>(F405+K405)/D405</f>
        <v>0</v>
      </c>
      <c r="M405" s="639">
        <f>K405+F405</f>
        <v>0</v>
      </c>
    </row>
    <row r="406" spans="1:13" ht="30">
      <c r="A406" s="625"/>
      <c r="B406" s="692" t="s">
        <v>75</v>
      </c>
      <c r="C406" s="715" t="s">
        <v>136</v>
      </c>
      <c r="D406" s="747">
        <v>22</v>
      </c>
      <c r="E406" s="590"/>
      <c r="F406" s="706">
        <f>E406*D406</f>
        <v>0</v>
      </c>
      <c r="G406" s="636"/>
      <c r="H406" s="636"/>
      <c r="I406" s="578"/>
      <c r="J406" s="637"/>
      <c r="K406" s="637">
        <f>(F406+J406)*0.12</f>
        <v>0</v>
      </c>
      <c r="L406" s="638">
        <f>(F406+K406)/D406</f>
        <v>0</v>
      </c>
      <c r="M406" s="639">
        <f>K406+F406</f>
        <v>0</v>
      </c>
    </row>
    <row r="407" spans="1:13" ht="16.5">
      <c r="A407" s="589"/>
      <c r="B407" s="692"/>
      <c r="C407" s="732"/>
      <c r="D407" s="747"/>
      <c r="E407" s="598"/>
      <c r="F407" s="669"/>
      <c r="G407" s="670"/>
      <c r="H407" s="670"/>
      <c r="I407" s="597"/>
      <c r="J407" s="671"/>
      <c r="K407" s="671"/>
      <c r="L407" s="672"/>
      <c r="M407" s="673"/>
    </row>
    <row r="408" spans="1:13" ht="16.5">
      <c r="A408" s="606"/>
      <c r="B408" s="659" t="s">
        <v>38</v>
      </c>
      <c r="C408" s="722"/>
      <c r="D408" s="736"/>
      <c r="E408" s="618"/>
      <c r="F408" s="661"/>
      <c r="G408" s="662"/>
      <c r="H408" s="662"/>
      <c r="I408" s="585"/>
      <c r="J408" s="618"/>
      <c r="K408" s="618"/>
      <c r="L408" s="664"/>
      <c r="M408" s="586">
        <f>SUM(M402:M407)</f>
        <v>0</v>
      </c>
    </row>
    <row r="409" spans="1:13" ht="16.5">
      <c r="A409" s="791"/>
      <c r="B409" s="798" t="s">
        <v>76</v>
      </c>
      <c r="C409" s="718"/>
      <c r="D409" s="745"/>
      <c r="E409" s="637"/>
      <c r="F409" s="674"/>
      <c r="G409" s="636"/>
      <c r="H409" s="636"/>
      <c r="I409" s="578"/>
      <c r="J409" s="637"/>
      <c r="K409" s="637"/>
      <c r="L409" s="638"/>
      <c r="M409" s="639"/>
    </row>
    <row r="410" spans="1:13" ht="16.5">
      <c r="A410" s="589"/>
      <c r="B410" s="691" t="s">
        <v>77</v>
      </c>
      <c r="C410" s="715" t="s">
        <v>138</v>
      </c>
      <c r="D410" s="748">
        <v>1</v>
      </c>
      <c r="E410" s="590"/>
      <c r="F410" s="706">
        <f>E410*D410</f>
        <v>0</v>
      </c>
      <c r="G410" s="636"/>
      <c r="H410" s="636"/>
      <c r="I410" s="578"/>
      <c r="J410" s="637"/>
      <c r="K410" s="637">
        <f>(F410+J410)*0.12</f>
        <v>0</v>
      </c>
      <c r="L410" s="638">
        <f>(F410+K410)/D410</f>
        <v>0</v>
      </c>
      <c r="M410" s="639">
        <f>K410+F410</f>
        <v>0</v>
      </c>
    </row>
    <row r="411" spans="1:13" ht="16.5">
      <c r="A411" s="589"/>
      <c r="B411" s="691" t="s">
        <v>78</v>
      </c>
      <c r="C411" s="715" t="s">
        <v>139</v>
      </c>
      <c r="D411" s="743">
        <v>5</v>
      </c>
      <c r="E411" s="590"/>
      <c r="F411" s="706">
        <f>E411*D411</f>
        <v>0</v>
      </c>
      <c r="G411" s="636"/>
      <c r="H411" s="636"/>
      <c r="I411" s="578"/>
      <c r="J411" s="637"/>
      <c r="K411" s="637">
        <f>(F411+J411)*0.12</f>
        <v>0</v>
      </c>
      <c r="L411" s="638">
        <f>(F411+K411)/D411</f>
        <v>0</v>
      </c>
      <c r="M411" s="639">
        <f>K411+F411</f>
        <v>0</v>
      </c>
    </row>
    <row r="412" spans="1:13" ht="16.5">
      <c r="A412" s="589"/>
      <c r="B412" s="691" t="s">
        <v>79</v>
      </c>
      <c r="C412" s="718" t="s">
        <v>138</v>
      </c>
      <c r="D412" s="743">
        <v>50</v>
      </c>
      <c r="E412" s="590"/>
      <c r="F412" s="706">
        <f>E412*D412</f>
        <v>0</v>
      </c>
      <c r="G412" s="636"/>
      <c r="H412" s="636"/>
      <c r="I412" s="578"/>
      <c r="J412" s="637"/>
      <c r="K412" s="637">
        <f>(F412+J412)*0.12</f>
        <v>0</v>
      </c>
      <c r="L412" s="638">
        <f>(F412+K412)/D412</f>
        <v>0</v>
      </c>
      <c r="M412" s="639">
        <f>K412+F412</f>
        <v>0</v>
      </c>
    </row>
    <row r="413" spans="1:13" ht="16.5">
      <c r="A413" s="606"/>
      <c r="B413" s="659" t="s">
        <v>38</v>
      </c>
      <c r="C413" s="717"/>
      <c r="D413" s="749"/>
      <c r="E413" s="618"/>
      <c r="F413" s="661"/>
      <c r="G413" s="662"/>
      <c r="H413" s="662"/>
      <c r="I413" s="585"/>
      <c r="J413" s="618"/>
      <c r="K413" s="618"/>
      <c r="L413" s="664"/>
      <c r="M413" s="586">
        <f>SUM(M410:M412)</f>
        <v>0</v>
      </c>
    </row>
    <row r="414" spans="1:13" ht="24" customHeight="1">
      <c r="A414" s="623"/>
      <c r="B414" s="687" t="s">
        <v>152</v>
      </c>
      <c r="C414" s="709"/>
      <c r="D414" s="709"/>
      <c r="E414" s="642"/>
      <c r="F414" s="643"/>
      <c r="G414" s="733"/>
      <c r="H414" s="733"/>
      <c r="I414" s="734"/>
      <c r="J414" s="645"/>
      <c r="K414" s="645"/>
      <c r="L414" s="646"/>
      <c r="M414" s="624">
        <f>M413+M408+M400+M393+M385</f>
        <v>0</v>
      </c>
    </row>
    <row r="415" spans="1:13" ht="16.5">
      <c r="A415" s="599" t="s">
        <v>356</v>
      </c>
      <c r="B415" s="676" t="s">
        <v>133</v>
      </c>
      <c r="C415" s="738"/>
      <c r="D415" s="742"/>
      <c r="E415" s="604"/>
      <c r="F415" s="649"/>
      <c r="G415" s="650"/>
      <c r="H415" s="650"/>
      <c r="I415" s="650"/>
      <c r="J415" s="604"/>
      <c r="K415" s="604"/>
      <c r="L415" s="651"/>
      <c r="M415" s="652"/>
    </row>
    <row r="416" spans="1:13" ht="16.5">
      <c r="A416" s="621"/>
      <c r="B416" s="787" t="s">
        <v>332</v>
      </c>
      <c r="C416" s="718"/>
      <c r="D416" s="743"/>
      <c r="E416" s="637"/>
      <c r="F416" s="669"/>
      <c r="G416" s="670"/>
      <c r="H416" s="670"/>
      <c r="I416" s="597"/>
      <c r="J416" s="671"/>
      <c r="K416" s="671"/>
      <c r="L416" s="672"/>
      <c r="M416" s="673"/>
    </row>
    <row r="417" spans="1:13" ht="30">
      <c r="A417" s="589"/>
      <c r="B417" s="689" t="s">
        <v>254</v>
      </c>
      <c r="C417" s="715" t="s">
        <v>135</v>
      </c>
      <c r="D417" s="743">
        <v>4</v>
      </c>
      <c r="E417" s="590"/>
      <c r="F417" s="706">
        <f>E417*D417</f>
        <v>0</v>
      </c>
      <c r="G417" s="636"/>
      <c r="H417" s="636"/>
      <c r="I417" s="578"/>
      <c r="J417" s="637"/>
      <c r="K417" s="637">
        <f>(F417+J417)*0.12</f>
        <v>0</v>
      </c>
      <c r="L417" s="638">
        <f>(F417+K417)/D417</f>
        <v>0</v>
      </c>
      <c r="M417" s="639">
        <f>K417+F417</f>
        <v>0</v>
      </c>
    </row>
    <row r="418" spans="1:13" ht="30">
      <c r="A418" s="589"/>
      <c r="B418" s="689" t="s">
        <v>255</v>
      </c>
      <c r="C418" s="715" t="s">
        <v>135</v>
      </c>
      <c r="D418" s="743">
        <v>4</v>
      </c>
      <c r="E418" s="590"/>
      <c r="F418" s="706">
        <f>E418*D418</f>
        <v>0</v>
      </c>
      <c r="G418" s="636"/>
      <c r="H418" s="636"/>
      <c r="I418" s="578"/>
      <c r="J418" s="637"/>
      <c r="K418" s="637">
        <f>(F418+J418)*0.12</f>
        <v>0</v>
      </c>
      <c r="L418" s="638">
        <f>(F418+K418)/D418</f>
        <v>0</v>
      </c>
      <c r="M418" s="639">
        <f>K418+F418</f>
        <v>0</v>
      </c>
    </row>
    <row r="419" spans="1:13" ht="30">
      <c r="A419" s="589"/>
      <c r="B419" s="689" t="s">
        <v>256</v>
      </c>
      <c r="C419" s="715" t="s">
        <v>135</v>
      </c>
      <c r="D419" s="743">
        <v>8</v>
      </c>
      <c r="E419" s="590"/>
      <c r="F419" s="706">
        <f>E419*D419</f>
        <v>0</v>
      </c>
      <c r="G419" s="636"/>
      <c r="H419" s="636"/>
      <c r="I419" s="578"/>
      <c r="J419" s="637"/>
      <c r="K419" s="637">
        <f>(F419+J419)*0.12</f>
        <v>0</v>
      </c>
      <c r="L419" s="638">
        <f>(F419+K419)/D419</f>
        <v>0</v>
      </c>
      <c r="M419" s="639">
        <f>K419+F419</f>
        <v>0</v>
      </c>
    </row>
    <row r="420" spans="1:13" ht="16.5">
      <c r="A420" s="589"/>
      <c r="B420" s="689"/>
      <c r="C420" s="732"/>
      <c r="D420" s="743"/>
      <c r="E420" s="598"/>
      <c r="F420" s="669"/>
      <c r="G420" s="670"/>
      <c r="H420" s="670"/>
      <c r="I420" s="597"/>
      <c r="J420" s="671"/>
      <c r="K420" s="671"/>
      <c r="L420" s="672"/>
      <c r="M420" s="673"/>
    </row>
    <row r="421" spans="1:13" ht="16.5">
      <c r="A421" s="606"/>
      <c r="B421" s="659" t="s">
        <v>38</v>
      </c>
      <c r="C421" s="722"/>
      <c r="D421" s="736"/>
      <c r="E421" s="618"/>
      <c r="F421" s="661"/>
      <c r="G421" s="662"/>
      <c r="H421" s="662"/>
      <c r="I421" s="585"/>
      <c r="J421" s="618"/>
      <c r="K421" s="618"/>
      <c r="L421" s="664"/>
      <c r="M421" s="586">
        <f>SUM(M417:M420)</f>
        <v>0</v>
      </c>
    </row>
    <row r="422" spans="1:13" ht="16.5">
      <c r="A422" s="791"/>
      <c r="B422" s="798" t="s">
        <v>59</v>
      </c>
      <c r="C422" s="718"/>
      <c r="D422" s="743"/>
      <c r="E422" s="637"/>
      <c r="F422" s="674"/>
      <c r="G422" s="636"/>
      <c r="H422" s="636"/>
      <c r="I422" s="578"/>
      <c r="J422" s="637"/>
      <c r="K422" s="637"/>
      <c r="L422" s="638"/>
      <c r="M422" s="639"/>
    </row>
    <row r="423" spans="1:13" ht="30">
      <c r="A423" s="605"/>
      <c r="B423" s="689" t="s">
        <v>60</v>
      </c>
      <c r="C423" s="715" t="s">
        <v>80</v>
      </c>
      <c r="D423" s="743">
        <v>71</v>
      </c>
      <c r="E423" s="590"/>
      <c r="F423" s="706">
        <f>E423*D423</f>
        <v>0</v>
      </c>
      <c r="G423" s="636"/>
      <c r="H423" s="636"/>
      <c r="I423" s="578"/>
      <c r="J423" s="637"/>
      <c r="K423" s="637">
        <f>(F423+J423)*0.12</f>
        <v>0</v>
      </c>
      <c r="L423" s="638">
        <f>(F423+K423)/D423</f>
        <v>0</v>
      </c>
      <c r="M423" s="639">
        <f>K423+F423</f>
        <v>0</v>
      </c>
    </row>
    <row r="424" spans="1:13" ht="30">
      <c r="A424" s="605"/>
      <c r="B424" s="689" t="s">
        <v>61</v>
      </c>
      <c r="C424" s="715" t="s">
        <v>80</v>
      </c>
      <c r="D424" s="743">
        <v>31</v>
      </c>
      <c r="E424" s="590"/>
      <c r="F424" s="706">
        <f>E424*D424</f>
        <v>0</v>
      </c>
      <c r="G424" s="636"/>
      <c r="H424" s="636"/>
      <c r="I424" s="578"/>
      <c r="J424" s="637"/>
      <c r="K424" s="637">
        <f>(F424+J424)*0.12</f>
        <v>0</v>
      </c>
      <c r="L424" s="638">
        <f>(F424+K424)/D424</f>
        <v>0</v>
      </c>
      <c r="M424" s="639">
        <f>K424+F424</f>
        <v>0</v>
      </c>
    </row>
    <row r="425" spans="1:13" ht="30">
      <c r="A425" s="625"/>
      <c r="B425" s="689" t="s">
        <v>62</v>
      </c>
      <c r="C425" s="715" t="s">
        <v>80</v>
      </c>
      <c r="D425" s="743">
        <v>5</v>
      </c>
      <c r="E425" s="590"/>
      <c r="F425" s="706">
        <f>E425*D425</f>
        <v>0</v>
      </c>
      <c r="G425" s="636"/>
      <c r="H425" s="636"/>
      <c r="I425" s="578"/>
      <c r="J425" s="637"/>
      <c r="K425" s="637">
        <f>(F425+J425)*0.12</f>
        <v>0</v>
      </c>
      <c r="L425" s="638">
        <f>(F425+K425)/D425</f>
        <v>0</v>
      </c>
      <c r="M425" s="639">
        <f>K425+F425</f>
        <v>0</v>
      </c>
    </row>
    <row r="426" spans="1:13" ht="30">
      <c r="A426" s="625"/>
      <c r="B426" s="689" t="s">
        <v>63</v>
      </c>
      <c r="C426" s="715" t="s">
        <v>80</v>
      </c>
      <c r="D426" s="743">
        <v>35</v>
      </c>
      <c r="E426" s="590"/>
      <c r="F426" s="706">
        <f>E426*D426</f>
        <v>0</v>
      </c>
      <c r="G426" s="636"/>
      <c r="H426" s="636"/>
      <c r="I426" s="578"/>
      <c r="J426" s="637"/>
      <c r="K426" s="637">
        <f>(F426+J426)*0.12</f>
        <v>0</v>
      </c>
      <c r="L426" s="638">
        <f>(F426+K426)/D426</f>
        <v>0</v>
      </c>
      <c r="M426" s="639">
        <f>K426+F426</f>
        <v>0</v>
      </c>
    </row>
    <row r="427" spans="1:13" ht="16.5">
      <c r="A427" s="589"/>
      <c r="B427" s="689" t="s">
        <v>64</v>
      </c>
      <c r="C427" s="715" t="s">
        <v>80</v>
      </c>
      <c r="D427" s="743">
        <v>234</v>
      </c>
      <c r="E427" s="590"/>
      <c r="F427" s="706">
        <f>E427*D427</f>
        <v>0</v>
      </c>
      <c r="G427" s="636"/>
      <c r="H427" s="636"/>
      <c r="I427" s="578"/>
      <c r="J427" s="637"/>
      <c r="K427" s="637">
        <f>(F427+J427)*0.12</f>
        <v>0</v>
      </c>
      <c r="L427" s="638">
        <f>(F427+K427)/D427</f>
        <v>0</v>
      </c>
      <c r="M427" s="639">
        <f>K427+F427</f>
        <v>0</v>
      </c>
    </row>
    <row r="428" spans="1:13" ht="16.5">
      <c r="A428" s="589"/>
      <c r="B428" s="689"/>
      <c r="C428" s="732"/>
      <c r="D428" s="743"/>
      <c r="E428" s="598"/>
      <c r="F428" s="669"/>
      <c r="G428" s="670"/>
      <c r="H428" s="670"/>
      <c r="I428" s="597"/>
      <c r="J428" s="671"/>
      <c r="K428" s="671"/>
      <c r="L428" s="672"/>
      <c r="M428" s="673"/>
    </row>
    <row r="429" spans="1:13" ht="16.5">
      <c r="A429" s="606"/>
      <c r="B429" s="659" t="s">
        <v>38</v>
      </c>
      <c r="C429" s="722"/>
      <c r="D429" s="736"/>
      <c r="E429" s="618"/>
      <c r="F429" s="661"/>
      <c r="G429" s="662"/>
      <c r="H429" s="662"/>
      <c r="I429" s="585"/>
      <c r="J429" s="618"/>
      <c r="K429" s="618"/>
      <c r="L429" s="664"/>
      <c r="M429" s="586">
        <f>SUM(M423:M428)</f>
        <v>0</v>
      </c>
    </row>
    <row r="430" spans="1:13" ht="16.5">
      <c r="A430" s="791"/>
      <c r="B430" s="798" t="s">
        <v>65</v>
      </c>
      <c r="C430" s="718"/>
      <c r="D430" s="720"/>
      <c r="E430" s="637"/>
      <c r="F430" s="674"/>
      <c r="G430" s="636"/>
      <c r="H430" s="636"/>
      <c r="I430" s="578"/>
      <c r="J430" s="637"/>
      <c r="K430" s="637"/>
      <c r="L430" s="638"/>
      <c r="M430" s="639"/>
    </row>
    <row r="431" spans="1:13" ht="16.5">
      <c r="A431" s="589"/>
      <c r="B431" s="690" t="s">
        <v>66</v>
      </c>
      <c r="C431" s="715" t="s">
        <v>136</v>
      </c>
      <c r="D431" s="704">
        <f>23*5</f>
        <v>115</v>
      </c>
      <c r="E431" s="590"/>
      <c r="F431" s="706">
        <f>E431*D431</f>
        <v>0</v>
      </c>
      <c r="G431" s="636"/>
      <c r="H431" s="636"/>
      <c r="I431" s="578"/>
      <c r="J431" s="637"/>
      <c r="K431" s="637">
        <f>(F431+J431)*0.12</f>
        <v>0</v>
      </c>
      <c r="L431" s="638">
        <f>(F431+K431)/D431</f>
        <v>0</v>
      </c>
      <c r="M431" s="639">
        <f>K431+F431</f>
        <v>0</v>
      </c>
    </row>
    <row r="432" spans="1:13" ht="16.5">
      <c r="A432" s="589"/>
      <c r="B432" s="690" t="s">
        <v>68</v>
      </c>
      <c r="C432" s="715" t="s">
        <v>136</v>
      </c>
      <c r="D432" s="704">
        <v>45</v>
      </c>
      <c r="E432" s="590"/>
      <c r="F432" s="706">
        <f>E432*D432</f>
        <v>0</v>
      </c>
      <c r="G432" s="636"/>
      <c r="H432" s="636"/>
      <c r="I432" s="578"/>
      <c r="J432" s="637"/>
      <c r="K432" s="637">
        <f>(F432+J432)*0.12</f>
        <v>0</v>
      </c>
      <c r="L432" s="638">
        <f>(F432+K432)/D432</f>
        <v>0</v>
      </c>
      <c r="M432" s="639">
        <f>K432+F432</f>
        <v>0</v>
      </c>
    </row>
    <row r="433" spans="1:13" ht="16.5">
      <c r="A433" s="589"/>
      <c r="B433" s="690" t="s">
        <v>69</v>
      </c>
      <c r="C433" s="715" t="s">
        <v>136</v>
      </c>
      <c r="D433" s="744">
        <v>15</v>
      </c>
      <c r="E433" s="590"/>
      <c r="F433" s="706">
        <f>E433*D433</f>
        <v>0</v>
      </c>
      <c r="G433" s="636"/>
      <c r="H433" s="636"/>
      <c r="I433" s="578"/>
      <c r="J433" s="637"/>
      <c r="K433" s="637">
        <f>(F433+J433)*0.12</f>
        <v>0</v>
      </c>
      <c r="L433" s="638">
        <f>(F433+K433)/D433</f>
        <v>0</v>
      </c>
      <c r="M433" s="639">
        <f>K433+F433</f>
        <v>0</v>
      </c>
    </row>
    <row r="434" spans="1:13" ht="16.5">
      <c r="A434" s="589"/>
      <c r="B434" s="690" t="s">
        <v>69</v>
      </c>
      <c r="C434" s="715" t="s">
        <v>136</v>
      </c>
      <c r="D434" s="745">
        <v>55</v>
      </c>
      <c r="E434" s="590"/>
      <c r="F434" s="706">
        <f>E434*D434</f>
        <v>0</v>
      </c>
      <c r="G434" s="636"/>
      <c r="H434" s="636"/>
      <c r="I434" s="578"/>
      <c r="J434" s="637"/>
      <c r="K434" s="637">
        <f>(F434+J434)*0.12</f>
        <v>0</v>
      </c>
      <c r="L434" s="638">
        <f>(F434+K434)/D434</f>
        <v>0</v>
      </c>
      <c r="M434" s="639">
        <f>K434+F434</f>
        <v>0</v>
      </c>
    </row>
    <row r="435" spans="1:13" ht="16.5">
      <c r="A435" s="589"/>
      <c r="B435" s="690"/>
      <c r="C435" s="732"/>
      <c r="D435" s="745"/>
      <c r="E435" s="598"/>
      <c r="F435" s="669"/>
      <c r="G435" s="670"/>
      <c r="H435" s="670"/>
      <c r="I435" s="597"/>
      <c r="J435" s="671"/>
      <c r="K435" s="671"/>
      <c r="L435" s="672"/>
      <c r="M435" s="673"/>
    </row>
    <row r="436" spans="1:13" ht="16.5">
      <c r="A436" s="606"/>
      <c r="B436" s="659" t="s">
        <v>38</v>
      </c>
      <c r="C436" s="722"/>
      <c r="D436" s="736"/>
      <c r="E436" s="618"/>
      <c r="F436" s="661"/>
      <c r="G436" s="662"/>
      <c r="H436" s="662"/>
      <c r="I436" s="585"/>
      <c r="J436" s="618"/>
      <c r="K436" s="618"/>
      <c r="L436" s="664"/>
      <c r="M436" s="586">
        <f>SUM(M431:M435)</f>
        <v>0</v>
      </c>
    </row>
    <row r="437" spans="1:13" ht="16.5">
      <c r="A437" s="791"/>
      <c r="B437" s="798" t="s">
        <v>70</v>
      </c>
      <c r="C437" s="718"/>
      <c r="D437" s="745"/>
      <c r="E437" s="637"/>
      <c r="F437" s="674"/>
      <c r="G437" s="786"/>
      <c r="H437" s="786"/>
      <c r="I437" s="786"/>
      <c r="J437" s="637"/>
      <c r="K437" s="637"/>
      <c r="L437" s="638"/>
      <c r="M437" s="639"/>
    </row>
    <row r="438" spans="1:13" ht="16.5">
      <c r="A438" s="588"/>
      <c r="B438" s="693" t="s">
        <v>71</v>
      </c>
      <c r="C438" s="715" t="s">
        <v>136</v>
      </c>
      <c r="D438" s="746">
        <v>10</v>
      </c>
      <c r="E438" s="590"/>
      <c r="F438" s="706">
        <f>E438*D438</f>
        <v>0</v>
      </c>
      <c r="G438" s="636"/>
      <c r="H438" s="636"/>
      <c r="I438" s="578"/>
      <c r="J438" s="637"/>
      <c r="K438" s="637">
        <f>(F438+J438)*0.12</f>
        <v>0</v>
      </c>
      <c r="L438" s="638">
        <f>(F438+K438)/D438</f>
        <v>0</v>
      </c>
      <c r="M438" s="639">
        <f>K438+F438</f>
        <v>0</v>
      </c>
    </row>
    <row r="439" spans="1:13" ht="16.5">
      <c r="A439" s="588"/>
      <c r="B439" s="693" t="s">
        <v>72</v>
      </c>
      <c r="C439" s="715" t="s">
        <v>80</v>
      </c>
      <c r="D439" s="745">
        <v>20</v>
      </c>
      <c r="E439" s="590"/>
      <c r="F439" s="706">
        <f>E439*D439</f>
        <v>0</v>
      </c>
      <c r="G439" s="636"/>
      <c r="H439" s="636"/>
      <c r="I439" s="578"/>
      <c r="J439" s="637"/>
      <c r="K439" s="637">
        <f>(F439+J439)*0.12</f>
        <v>0</v>
      </c>
      <c r="L439" s="638">
        <f>(F439+K439)/D439</f>
        <v>0</v>
      </c>
      <c r="M439" s="639">
        <f>K439+F439</f>
        <v>0</v>
      </c>
    </row>
    <row r="440" spans="1:13" ht="16.5">
      <c r="A440" s="588"/>
      <c r="B440" s="693" t="s">
        <v>73</v>
      </c>
      <c r="C440" s="715" t="s">
        <v>137</v>
      </c>
      <c r="D440" s="745">
        <v>100</v>
      </c>
      <c r="E440" s="590"/>
      <c r="F440" s="706">
        <f>E440*D440</f>
        <v>0</v>
      </c>
      <c r="G440" s="636"/>
      <c r="H440" s="636"/>
      <c r="I440" s="578"/>
      <c r="J440" s="637"/>
      <c r="K440" s="637">
        <f>(F440+J440)*0.12</f>
        <v>0</v>
      </c>
      <c r="L440" s="638">
        <f>(F440+K440)/D440</f>
        <v>0</v>
      </c>
      <c r="M440" s="639">
        <f>K440+F440</f>
        <v>0</v>
      </c>
    </row>
    <row r="441" spans="1:13" ht="16.5">
      <c r="A441" s="625"/>
      <c r="B441" s="693" t="s">
        <v>74</v>
      </c>
      <c r="C441" s="715" t="s">
        <v>137</v>
      </c>
      <c r="D441" s="747">
        <v>90</v>
      </c>
      <c r="E441" s="590"/>
      <c r="F441" s="706">
        <f>E441*D441</f>
        <v>0</v>
      </c>
      <c r="G441" s="636"/>
      <c r="H441" s="636"/>
      <c r="I441" s="578"/>
      <c r="J441" s="637"/>
      <c r="K441" s="637">
        <f>(F441+J441)*0.12</f>
        <v>0</v>
      </c>
      <c r="L441" s="638">
        <f>(F441+K441)/D441</f>
        <v>0</v>
      </c>
      <c r="M441" s="639">
        <f>K441+F441</f>
        <v>0</v>
      </c>
    </row>
    <row r="442" spans="1:13" ht="30">
      <c r="A442" s="625"/>
      <c r="B442" s="692" t="s">
        <v>75</v>
      </c>
      <c r="C442" s="715" t="s">
        <v>136</v>
      </c>
      <c r="D442" s="747">
        <v>23</v>
      </c>
      <c r="E442" s="590"/>
      <c r="F442" s="706">
        <f>E442*D442</f>
        <v>0</v>
      </c>
      <c r="G442" s="636"/>
      <c r="H442" s="636"/>
      <c r="I442" s="578"/>
      <c r="J442" s="637"/>
      <c r="K442" s="637">
        <f>(F442+J442)*0.12</f>
        <v>0</v>
      </c>
      <c r="L442" s="638">
        <f>(F442+K442)/D442</f>
        <v>0</v>
      </c>
      <c r="M442" s="639">
        <f>K442+F442</f>
        <v>0</v>
      </c>
    </row>
    <row r="443" spans="1:13" ht="16.5">
      <c r="A443" s="589"/>
      <c r="B443" s="692"/>
      <c r="C443" s="732"/>
      <c r="D443" s="747"/>
      <c r="E443" s="598"/>
      <c r="F443" s="669"/>
      <c r="G443" s="670"/>
      <c r="H443" s="670"/>
      <c r="I443" s="597"/>
      <c r="J443" s="671"/>
      <c r="K443" s="671"/>
      <c r="L443" s="672"/>
      <c r="M443" s="673"/>
    </row>
    <row r="444" spans="1:13" ht="16.5">
      <c r="A444" s="606"/>
      <c r="B444" s="659" t="s">
        <v>38</v>
      </c>
      <c r="C444" s="722"/>
      <c r="D444" s="736"/>
      <c r="E444" s="618"/>
      <c r="F444" s="661"/>
      <c r="G444" s="662"/>
      <c r="H444" s="662"/>
      <c r="I444" s="585"/>
      <c r="J444" s="618"/>
      <c r="K444" s="618"/>
      <c r="L444" s="664"/>
      <c r="M444" s="586">
        <f>SUM(M438:M443)</f>
        <v>0</v>
      </c>
    </row>
    <row r="445" spans="1:13" ht="16.5">
      <c r="A445" s="791"/>
      <c r="B445" s="798" t="s">
        <v>76</v>
      </c>
      <c r="C445" s="718"/>
      <c r="D445" s="745"/>
      <c r="E445" s="637"/>
      <c r="F445" s="674"/>
      <c r="G445" s="636"/>
      <c r="H445" s="636"/>
      <c r="I445" s="578"/>
      <c r="J445" s="637"/>
      <c r="K445" s="637"/>
      <c r="L445" s="638"/>
      <c r="M445" s="639"/>
    </row>
    <row r="446" spans="1:13" ht="16.5">
      <c r="A446" s="589"/>
      <c r="B446" s="691" t="s">
        <v>77</v>
      </c>
      <c r="C446" s="715" t="s">
        <v>138</v>
      </c>
      <c r="D446" s="748">
        <v>1</v>
      </c>
      <c r="E446" s="590"/>
      <c r="F446" s="706">
        <f>E446*D446</f>
        <v>0</v>
      </c>
      <c r="G446" s="636"/>
      <c r="H446" s="636"/>
      <c r="I446" s="578"/>
      <c r="J446" s="637"/>
      <c r="K446" s="637">
        <f>(F446+J446)*0.12</f>
        <v>0</v>
      </c>
      <c r="L446" s="638">
        <f>(F446+K446)/D446</f>
        <v>0</v>
      </c>
      <c r="M446" s="639">
        <f>K446+F446</f>
        <v>0</v>
      </c>
    </row>
    <row r="447" spans="1:13" ht="16.5">
      <c r="A447" s="589"/>
      <c r="B447" s="691" t="s">
        <v>78</v>
      </c>
      <c r="C447" s="715" t="s">
        <v>139</v>
      </c>
      <c r="D447" s="743">
        <v>5</v>
      </c>
      <c r="E447" s="590"/>
      <c r="F447" s="706">
        <f>E447*D447</f>
        <v>0</v>
      </c>
      <c r="G447" s="636"/>
      <c r="H447" s="636"/>
      <c r="I447" s="578"/>
      <c r="J447" s="637"/>
      <c r="K447" s="637">
        <f>(F447+J447)*0.12</f>
        <v>0</v>
      </c>
      <c r="L447" s="638">
        <f>(F447+K447)/D447</f>
        <v>0</v>
      </c>
      <c r="M447" s="639">
        <f>K447+F447</f>
        <v>0</v>
      </c>
    </row>
    <row r="448" spans="1:13" ht="16.5">
      <c r="A448" s="589"/>
      <c r="B448" s="691" t="s">
        <v>79</v>
      </c>
      <c r="C448" s="718" t="s">
        <v>138</v>
      </c>
      <c r="D448" s="743">
        <v>30</v>
      </c>
      <c r="E448" s="590"/>
      <c r="F448" s="706">
        <f>E448*D448</f>
        <v>0</v>
      </c>
      <c r="G448" s="636"/>
      <c r="H448" s="636"/>
      <c r="I448" s="578"/>
      <c r="J448" s="637"/>
      <c r="K448" s="637">
        <f>(F448+J448)*0.12</f>
        <v>0</v>
      </c>
      <c r="L448" s="638">
        <f>(F448+K448)/D448</f>
        <v>0</v>
      </c>
      <c r="M448" s="639">
        <f>K448+F448</f>
        <v>0</v>
      </c>
    </row>
    <row r="449" spans="1:13" ht="16.5">
      <c r="A449" s="606"/>
      <c r="B449" s="659" t="s">
        <v>38</v>
      </c>
      <c r="C449" s="717"/>
      <c r="D449" s="750"/>
      <c r="E449" s="618"/>
      <c r="F449" s="661"/>
      <c r="G449" s="662"/>
      <c r="H449" s="662"/>
      <c r="I449" s="585"/>
      <c r="J449" s="618"/>
      <c r="K449" s="618"/>
      <c r="L449" s="664"/>
      <c r="M449" s="586">
        <f>SUM(M446:M448)</f>
        <v>0</v>
      </c>
    </row>
    <row r="450" spans="1:13" ht="26.25" customHeight="1">
      <c r="A450" s="623"/>
      <c r="B450" s="687" t="s">
        <v>150</v>
      </c>
      <c r="C450" s="709"/>
      <c r="D450" s="709"/>
      <c r="E450" s="642"/>
      <c r="F450" s="643"/>
      <c r="G450" s="733"/>
      <c r="H450" s="733"/>
      <c r="I450" s="734"/>
      <c r="J450" s="645"/>
      <c r="K450" s="645"/>
      <c r="L450" s="646"/>
      <c r="M450" s="624">
        <f>M449+M444+M436+M429+M421</f>
        <v>0</v>
      </c>
    </row>
    <row r="451" spans="1:13" ht="22.5" customHeight="1">
      <c r="A451" s="599" t="s">
        <v>357</v>
      </c>
      <c r="B451" s="676" t="s">
        <v>134</v>
      </c>
      <c r="C451" s="711"/>
      <c r="D451" s="739"/>
      <c r="E451" s="604"/>
      <c r="F451" s="649"/>
      <c r="G451" s="650"/>
      <c r="H451" s="650"/>
      <c r="I451" s="650"/>
      <c r="J451" s="604"/>
      <c r="K451" s="604"/>
      <c r="L451" s="651"/>
      <c r="M451" s="652"/>
    </row>
    <row r="452" spans="1:13" ht="21.75" customHeight="1">
      <c r="A452" s="764"/>
      <c r="B452" s="787" t="s">
        <v>332</v>
      </c>
      <c r="C452" s="720"/>
      <c r="D452" s="720"/>
      <c r="E452" s="766"/>
      <c r="F452" s="674"/>
      <c r="G452" s="636"/>
      <c r="H452" s="636"/>
      <c r="I452" s="578"/>
      <c r="J452" s="637"/>
      <c r="K452" s="637"/>
      <c r="L452" s="638"/>
      <c r="M452" s="767"/>
    </row>
    <row r="453" spans="1:13" ht="30">
      <c r="A453" s="589"/>
      <c r="B453" s="689" t="s">
        <v>258</v>
      </c>
      <c r="C453" s="715" t="s">
        <v>135</v>
      </c>
      <c r="D453" s="743">
        <v>4</v>
      </c>
      <c r="E453" s="590"/>
      <c r="F453" s="706">
        <f>E453*D453</f>
        <v>0</v>
      </c>
      <c r="G453" s="636"/>
      <c r="H453" s="636"/>
      <c r="I453" s="578"/>
      <c r="J453" s="637"/>
      <c r="K453" s="637">
        <f>(F453+J453)*0.12</f>
        <v>0</v>
      </c>
      <c r="L453" s="638">
        <f>(F453+K453)/D453</f>
        <v>0</v>
      </c>
      <c r="M453" s="639">
        <f>K453+F453</f>
        <v>0</v>
      </c>
    </row>
    <row r="454" spans="1:13" ht="30">
      <c r="A454" s="589"/>
      <c r="B454" s="689" t="s">
        <v>210</v>
      </c>
      <c r="C454" s="715" t="s">
        <v>135</v>
      </c>
      <c r="D454" s="743">
        <v>9</v>
      </c>
      <c r="E454" s="590"/>
      <c r="F454" s="706">
        <f>E454*D454</f>
        <v>0</v>
      </c>
      <c r="G454" s="636"/>
      <c r="H454" s="636"/>
      <c r="I454" s="578"/>
      <c r="J454" s="637"/>
      <c r="K454" s="637">
        <f>(F454+J454)*0.12</f>
        <v>0</v>
      </c>
      <c r="L454" s="638">
        <f>(F454+K454)/D454</f>
        <v>0</v>
      </c>
      <c r="M454" s="639">
        <f>K454+F454</f>
        <v>0</v>
      </c>
    </row>
    <row r="455" spans="1:13" ht="16.5">
      <c r="A455" s="589"/>
      <c r="B455" s="689" t="s">
        <v>259</v>
      </c>
      <c r="C455" s="715" t="s">
        <v>135</v>
      </c>
      <c r="D455" s="743">
        <v>2</v>
      </c>
      <c r="E455" s="590"/>
      <c r="F455" s="706">
        <f>E455*D455</f>
        <v>0</v>
      </c>
      <c r="G455" s="636"/>
      <c r="H455" s="636"/>
      <c r="I455" s="578"/>
      <c r="J455" s="637"/>
      <c r="K455" s="637">
        <f>(F455+J455)*0.12</f>
        <v>0</v>
      </c>
      <c r="L455" s="638">
        <f>(F455+K455)/D455</f>
        <v>0</v>
      </c>
      <c r="M455" s="639">
        <f>K455+F455</f>
        <v>0</v>
      </c>
    </row>
    <row r="456" spans="1:13" ht="16.5">
      <c r="A456" s="589"/>
      <c r="B456" s="689" t="s">
        <v>257</v>
      </c>
      <c r="C456" s="715" t="s">
        <v>135</v>
      </c>
      <c r="D456" s="743">
        <v>2</v>
      </c>
      <c r="E456" s="590"/>
      <c r="F456" s="706">
        <f>E456*D456</f>
        <v>0</v>
      </c>
      <c r="G456" s="636"/>
      <c r="H456" s="636"/>
      <c r="I456" s="578"/>
      <c r="J456" s="637"/>
      <c r="K456" s="637">
        <f>(F456+J456)*0.12</f>
        <v>0</v>
      </c>
      <c r="L456" s="638">
        <f>(F456+K456)/D456</f>
        <v>0</v>
      </c>
      <c r="M456" s="639">
        <f>K456+F456</f>
        <v>0</v>
      </c>
    </row>
    <row r="457" spans="1:13" ht="16.5">
      <c r="A457" s="588"/>
      <c r="B457" s="689" t="s">
        <v>260</v>
      </c>
      <c r="C457" s="715" t="s">
        <v>135</v>
      </c>
      <c r="D457" s="747">
        <v>1</v>
      </c>
      <c r="E457" s="590"/>
      <c r="F457" s="706">
        <f>E457*D457</f>
        <v>0</v>
      </c>
      <c r="G457" s="636"/>
      <c r="H457" s="636"/>
      <c r="I457" s="578"/>
      <c r="J457" s="637"/>
      <c r="K457" s="637">
        <f>(F457+J457)*0.12</f>
        <v>0</v>
      </c>
      <c r="L457" s="638">
        <f>(F457+K457)/D457</f>
        <v>0</v>
      </c>
      <c r="M457" s="639">
        <f>K457+F457</f>
        <v>0</v>
      </c>
    </row>
    <row r="458" spans="1:13" ht="16.5">
      <c r="A458" s="589"/>
      <c r="B458" s="689"/>
      <c r="C458" s="732"/>
      <c r="D458" s="743"/>
      <c r="E458" s="598"/>
      <c r="F458" s="669"/>
      <c r="G458" s="670"/>
      <c r="H458" s="670"/>
      <c r="I458" s="597"/>
      <c r="J458" s="671"/>
      <c r="K458" s="671"/>
      <c r="L458" s="672"/>
      <c r="M458" s="673"/>
    </row>
    <row r="459" spans="1:13" ht="16.5">
      <c r="A459" s="606"/>
      <c r="B459" s="659" t="s">
        <v>38</v>
      </c>
      <c r="C459" s="722"/>
      <c r="D459" s="736"/>
      <c r="E459" s="618"/>
      <c r="F459" s="661"/>
      <c r="G459" s="662"/>
      <c r="H459" s="662"/>
      <c r="I459" s="585"/>
      <c r="J459" s="618"/>
      <c r="K459" s="618"/>
      <c r="L459" s="664"/>
      <c r="M459" s="586">
        <f>SUM(M453:M457)</f>
        <v>0</v>
      </c>
    </row>
    <row r="460" spans="1:13" ht="16.5">
      <c r="A460" s="791"/>
      <c r="B460" s="798" t="s">
        <v>59</v>
      </c>
      <c r="C460" s="718"/>
      <c r="D460" s="743"/>
      <c r="E460" s="637"/>
      <c r="F460" s="674"/>
      <c r="G460" s="636"/>
      <c r="H460" s="636"/>
      <c r="I460" s="578"/>
      <c r="J460" s="637"/>
      <c r="K460" s="637"/>
      <c r="L460" s="638"/>
      <c r="M460" s="639"/>
    </row>
    <row r="461" spans="1:13" ht="30">
      <c r="A461" s="605"/>
      <c r="B461" s="689" t="s">
        <v>60</v>
      </c>
      <c r="C461" s="715" t="s">
        <v>80</v>
      </c>
      <c r="D461" s="743">
        <v>75</v>
      </c>
      <c r="E461" s="590"/>
      <c r="F461" s="706">
        <f>E461*D461</f>
        <v>0</v>
      </c>
      <c r="G461" s="636"/>
      <c r="H461" s="636"/>
      <c r="I461" s="578"/>
      <c r="J461" s="637"/>
      <c r="K461" s="637">
        <f>(F461+J461)*0.12</f>
        <v>0</v>
      </c>
      <c r="L461" s="638">
        <f>(F461+K461)/D461</f>
        <v>0</v>
      </c>
      <c r="M461" s="639">
        <f>K461+F461</f>
        <v>0</v>
      </c>
    </row>
    <row r="462" spans="1:13" ht="30">
      <c r="A462" s="605"/>
      <c r="B462" s="689" t="s">
        <v>61</v>
      </c>
      <c r="C462" s="715" t="s">
        <v>80</v>
      </c>
      <c r="D462" s="743">
        <v>16</v>
      </c>
      <c r="E462" s="590"/>
      <c r="F462" s="706">
        <f>E462*D462</f>
        <v>0</v>
      </c>
      <c r="G462" s="636"/>
      <c r="H462" s="636"/>
      <c r="I462" s="578"/>
      <c r="J462" s="637"/>
      <c r="K462" s="637">
        <f>(F462+J462)*0.12</f>
        <v>0</v>
      </c>
      <c r="L462" s="638">
        <f>(F462+K462)/D462</f>
        <v>0</v>
      </c>
      <c r="M462" s="639">
        <f>K462+F462</f>
        <v>0</v>
      </c>
    </row>
    <row r="463" spans="1:13" ht="30">
      <c r="A463" s="625"/>
      <c r="B463" s="689" t="s">
        <v>62</v>
      </c>
      <c r="C463" s="715" t="s">
        <v>80</v>
      </c>
      <c r="D463" s="743">
        <v>2</v>
      </c>
      <c r="E463" s="590"/>
      <c r="F463" s="706">
        <f>E463*D463</f>
        <v>0</v>
      </c>
      <c r="G463" s="636"/>
      <c r="H463" s="636"/>
      <c r="I463" s="578"/>
      <c r="J463" s="637"/>
      <c r="K463" s="637">
        <f>(F463+J463)*0.12</f>
        <v>0</v>
      </c>
      <c r="L463" s="638">
        <f>(F463+K463)/D463</f>
        <v>0</v>
      </c>
      <c r="M463" s="639">
        <f>K463+F463</f>
        <v>0</v>
      </c>
    </row>
    <row r="464" spans="1:13" ht="30">
      <c r="A464" s="625"/>
      <c r="B464" s="689" t="s">
        <v>63</v>
      </c>
      <c r="C464" s="715" t="s">
        <v>80</v>
      </c>
      <c r="D464" s="743">
        <v>57</v>
      </c>
      <c r="E464" s="590"/>
      <c r="F464" s="706">
        <f>E464*D464</f>
        <v>0</v>
      </c>
      <c r="G464" s="636"/>
      <c r="H464" s="636"/>
      <c r="I464" s="578"/>
      <c r="J464" s="637"/>
      <c r="K464" s="637">
        <f>(F464+J464)*0.12</f>
        <v>0</v>
      </c>
      <c r="L464" s="638">
        <f>(F464+K464)/D464</f>
        <v>0</v>
      </c>
      <c r="M464" s="639">
        <f>K464+F464</f>
        <v>0</v>
      </c>
    </row>
    <row r="465" spans="1:13" ht="16.5">
      <c r="A465" s="589"/>
      <c r="B465" s="689" t="s">
        <v>64</v>
      </c>
      <c r="C465" s="715" t="s">
        <v>80</v>
      </c>
      <c r="D465" s="743">
        <v>248</v>
      </c>
      <c r="E465" s="590"/>
      <c r="F465" s="706">
        <f>E465*D465</f>
        <v>0</v>
      </c>
      <c r="G465" s="636"/>
      <c r="H465" s="636"/>
      <c r="I465" s="578"/>
      <c r="J465" s="637"/>
      <c r="K465" s="637">
        <f>(F465+J465)*0.12</f>
        <v>0</v>
      </c>
      <c r="L465" s="638">
        <f>(F465+K465)/D465</f>
        <v>0</v>
      </c>
      <c r="M465" s="639">
        <f>K465+F465</f>
        <v>0</v>
      </c>
    </row>
    <row r="466" spans="1:13" ht="16.5">
      <c r="A466" s="589"/>
      <c r="B466" s="689"/>
      <c r="C466" s="732"/>
      <c r="D466" s="743"/>
      <c r="E466" s="598"/>
      <c r="F466" s="669"/>
      <c r="G466" s="670"/>
      <c r="H466" s="670"/>
      <c r="I466" s="597"/>
      <c r="J466" s="671"/>
      <c r="K466" s="671"/>
      <c r="L466" s="672"/>
      <c r="M466" s="673"/>
    </row>
    <row r="467" spans="1:13" ht="16.5">
      <c r="A467" s="606"/>
      <c r="B467" s="659" t="s">
        <v>38</v>
      </c>
      <c r="C467" s="722"/>
      <c r="D467" s="736"/>
      <c r="E467" s="618"/>
      <c r="F467" s="661"/>
      <c r="G467" s="662"/>
      <c r="H467" s="662"/>
      <c r="I467" s="585"/>
      <c r="J467" s="618"/>
      <c r="K467" s="618"/>
      <c r="L467" s="664"/>
      <c r="M467" s="586">
        <f>SUM(M461:M466)</f>
        <v>0</v>
      </c>
    </row>
    <row r="468" spans="1:13" ht="16.5">
      <c r="A468" s="791"/>
      <c r="B468" s="798" t="s">
        <v>65</v>
      </c>
      <c r="C468" s="718"/>
      <c r="D468" s="720"/>
      <c r="E468" s="637"/>
      <c r="F468" s="674"/>
      <c r="G468" s="636"/>
      <c r="H468" s="636"/>
      <c r="I468" s="578"/>
      <c r="J468" s="637"/>
      <c r="K468" s="637"/>
      <c r="L468" s="638"/>
      <c r="M468" s="639"/>
    </row>
    <row r="469" spans="1:13" ht="16.5">
      <c r="A469" s="589"/>
      <c r="B469" s="690" t="s">
        <v>66</v>
      </c>
      <c r="C469" s="715" t="s">
        <v>136</v>
      </c>
      <c r="D469" s="704">
        <f>23*5</f>
        <v>115</v>
      </c>
      <c r="E469" s="590"/>
      <c r="F469" s="706">
        <f>E469*D469</f>
        <v>0</v>
      </c>
      <c r="G469" s="636"/>
      <c r="H469" s="636"/>
      <c r="I469" s="578"/>
      <c r="J469" s="637"/>
      <c r="K469" s="637">
        <f>(F469+J469)*0.12</f>
        <v>0</v>
      </c>
      <c r="L469" s="638">
        <f>(F469+K469)/D469</f>
        <v>0</v>
      </c>
      <c r="M469" s="639">
        <f>K469+F469</f>
        <v>0</v>
      </c>
    </row>
    <row r="470" spans="1:13" ht="16.5">
      <c r="A470" s="589"/>
      <c r="B470" s="690" t="s">
        <v>67</v>
      </c>
      <c r="C470" s="715" t="s">
        <v>136</v>
      </c>
      <c r="D470" s="704">
        <v>35</v>
      </c>
      <c r="E470" s="590"/>
      <c r="F470" s="706">
        <f>E470*D470</f>
        <v>0</v>
      </c>
      <c r="G470" s="636"/>
      <c r="H470" s="636"/>
      <c r="I470" s="578"/>
      <c r="J470" s="637"/>
      <c r="K470" s="637">
        <f>(F470+J470)*0.12</f>
        <v>0</v>
      </c>
      <c r="L470" s="638">
        <f>(F470+K470)/D470</f>
        <v>0</v>
      </c>
      <c r="M470" s="639">
        <f>K470+F470</f>
        <v>0</v>
      </c>
    </row>
    <row r="471" spans="1:13" ht="16.5">
      <c r="A471" s="589"/>
      <c r="B471" s="690" t="s">
        <v>68</v>
      </c>
      <c r="C471" s="715" t="s">
        <v>136</v>
      </c>
      <c r="D471" s="744">
        <v>5</v>
      </c>
      <c r="E471" s="590"/>
      <c r="F471" s="706">
        <f>E471*D471</f>
        <v>0</v>
      </c>
      <c r="G471" s="636"/>
      <c r="H471" s="636"/>
      <c r="I471" s="578"/>
      <c r="J471" s="637"/>
      <c r="K471" s="637">
        <f>(F471+J471)*0.12</f>
        <v>0</v>
      </c>
      <c r="L471" s="638">
        <f>(F471+K471)/D471</f>
        <v>0</v>
      </c>
      <c r="M471" s="639">
        <f>K471+F471</f>
        <v>0</v>
      </c>
    </row>
    <row r="472" spans="1:13" ht="16.5">
      <c r="A472" s="589"/>
      <c r="B472" s="690" t="s">
        <v>69</v>
      </c>
      <c r="C472" s="715" t="s">
        <v>136</v>
      </c>
      <c r="D472" s="745">
        <f>15*5</f>
        <v>75</v>
      </c>
      <c r="E472" s="590"/>
      <c r="F472" s="706">
        <f>E472*D472</f>
        <v>0</v>
      </c>
      <c r="G472" s="636"/>
      <c r="H472" s="636"/>
      <c r="I472" s="578"/>
      <c r="J472" s="637"/>
      <c r="K472" s="637">
        <f>(F472+J472)*0.12</f>
        <v>0</v>
      </c>
      <c r="L472" s="638">
        <f>(F472+K472)/D472</f>
        <v>0</v>
      </c>
      <c r="M472" s="639">
        <f>K472+F472</f>
        <v>0</v>
      </c>
    </row>
    <row r="473" spans="1:13" ht="16.5">
      <c r="A473" s="589"/>
      <c r="B473" s="690"/>
      <c r="C473" s="732"/>
      <c r="D473" s="745"/>
      <c r="E473" s="598"/>
      <c r="F473" s="669"/>
      <c r="G473" s="670"/>
      <c r="H473" s="670"/>
      <c r="I473" s="597"/>
      <c r="J473" s="671"/>
      <c r="K473" s="671"/>
      <c r="L473" s="672"/>
      <c r="M473" s="673"/>
    </row>
    <row r="474" spans="1:13" ht="16.5">
      <c r="A474" s="606"/>
      <c r="B474" s="659" t="s">
        <v>38</v>
      </c>
      <c r="C474" s="722"/>
      <c r="D474" s="736"/>
      <c r="E474" s="618"/>
      <c r="F474" s="661"/>
      <c r="G474" s="662"/>
      <c r="H474" s="662"/>
      <c r="I474" s="585"/>
      <c r="J474" s="618"/>
      <c r="K474" s="618"/>
      <c r="L474" s="664"/>
      <c r="M474" s="586">
        <f>SUM(M469:M473)</f>
        <v>0</v>
      </c>
    </row>
    <row r="475" spans="1:13" ht="16.5">
      <c r="A475" s="791"/>
      <c r="B475" s="798" t="s">
        <v>70</v>
      </c>
      <c r="C475" s="718"/>
      <c r="D475" s="745"/>
      <c r="E475" s="637"/>
      <c r="F475" s="674"/>
      <c r="G475" s="786"/>
      <c r="H475" s="786"/>
      <c r="I475" s="786"/>
      <c r="J475" s="637"/>
      <c r="K475" s="637"/>
      <c r="L475" s="638"/>
      <c r="M475" s="639"/>
    </row>
    <row r="476" spans="1:13" ht="16.5">
      <c r="A476" s="588"/>
      <c r="B476" s="693" t="s">
        <v>71</v>
      </c>
      <c r="C476" s="715" t="s">
        <v>136</v>
      </c>
      <c r="D476" s="746">
        <v>10</v>
      </c>
      <c r="E476" s="590"/>
      <c r="F476" s="706">
        <f>E476*D476</f>
        <v>0</v>
      </c>
      <c r="G476" s="636"/>
      <c r="H476" s="636"/>
      <c r="I476" s="578"/>
      <c r="J476" s="637"/>
      <c r="K476" s="637">
        <f>(F476+J476)*0.12</f>
        <v>0</v>
      </c>
      <c r="L476" s="638">
        <f>(F476+K476)/D476</f>
        <v>0</v>
      </c>
      <c r="M476" s="639">
        <f>K476+F476</f>
        <v>0</v>
      </c>
    </row>
    <row r="477" spans="1:13" ht="16.5">
      <c r="A477" s="588"/>
      <c r="B477" s="693" t="s">
        <v>72</v>
      </c>
      <c r="C477" s="715" t="s">
        <v>80</v>
      </c>
      <c r="D477" s="745">
        <v>20</v>
      </c>
      <c r="E477" s="590"/>
      <c r="F477" s="706">
        <f>E477*D477</f>
        <v>0</v>
      </c>
      <c r="G477" s="636"/>
      <c r="H477" s="636"/>
      <c r="I477" s="578"/>
      <c r="J477" s="637"/>
      <c r="K477" s="637">
        <f>(F477+J477)*0.12</f>
        <v>0</v>
      </c>
      <c r="L477" s="638">
        <f>(F477+K477)/D477</f>
        <v>0</v>
      </c>
      <c r="M477" s="639">
        <f>K477+F477</f>
        <v>0</v>
      </c>
    </row>
    <row r="478" spans="1:13" ht="16.5">
      <c r="A478" s="588"/>
      <c r="B478" s="693" t="s">
        <v>73</v>
      </c>
      <c r="C478" s="715" t="s">
        <v>137</v>
      </c>
      <c r="D478" s="745">
        <v>100</v>
      </c>
      <c r="E478" s="590"/>
      <c r="F478" s="706">
        <f>E478*D478</f>
        <v>0</v>
      </c>
      <c r="G478" s="636"/>
      <c r="H478" s="636"/>
      <c r="I478" s="578"/>
      <c r="J478" s="637"/>
      <c r="K478" s="637">
        <f>(F478+J478)*0.12</f>
        <v>0</v>
      </c>
      <c r="L478" s="638">
        <f>(F478+K478)/D478</f>
        <v>0</v>
      </c>
      <c r="M478" s="639">
        <f>K478+F478</f>
        <v>0</v>
      </c>
    </row>
    <row r="479" spans="1:13" ht="16.5">
      <c r="A479" s="625"/>
      <c r="B479" s="693" t="s">
        <v>74</v>
      </c>
      <c r="C479" s="715" t="s">
        <v>137</v>
      </c>
      <c r="D479" s="747">
        <v>90</v>
      </c>
      <c r="E479" s="590"/>
      <c r="F479" s="706">
        <f>E479*D479</f>
        <v>0</v>
      </c>
      <c r="G479" s="636"/>
      <c r="H479" s="636"/>
      <c r="I479" s="578"/>
      <c r="J479" s="637"/>
      <c r="K479" s="637">
        <f>(F479+J479)*0.12</f>
        <v>0</v>
      </c>
      <c r="L479" s="638">
        <f>(F479+K479)/D479</f>
        <v>0</v>
      </c>
      <c r="M479" s="639">
        <f>K479+F479</f>
        <v>0</v>
      </c>
    </row>
    <row r="480" spans="1:13" ht="30">
      <c r="A480" s="625"/>
      <c r="B480" s="692" t="s">
        <v>75</v>
      </c>
      <c r="C480" s="715" t="s">
        <v>136</v>
      </c>
      <c r="D480" s="747">
        <v>23</v>
      </c>
      <c r="E480" s="590"/>
      <c r="F480" s="706">
        <f>E480*D480</f>
        <v>0</v>
      </c>
      <c r="G480" s="636"/>
      <c r="H480" s="636"/>
      <c r="I480" s="578"/>
      <c r="J480" s="637"/>
      <c r="K480" s="637">
        <f>(F480+J480)*0.12</f>
        <v>0</v>
      </c>
      <c r="L480" s="638">
        <f>(F480+K480)/D480</f>
        <v>0</v>
      </c>
      <c r="M480" s="639">
        <f>K480+F480</f>
        <v>0</v>
      </c>
    </row>
    <row r="481" spans="1:13" ht="16.5">
      <c r="A481" s="589"/>
      <c r="B481" s="692"/>
      <c r="C481" s="732"/>
      <c r="D481" s="747"/>
      <c r="E481" s="598"/>
      <c r="F481" s="669"/>
      <c r="G481" s="670"/>
      <c r="H481" s="670"/>
      <c r="I481" s="597"/>
      <c r="J481" s="671"/>
      <c r="K481" s="671"/>
      <c r="L481" s="672"/>
      <c r="M481" s="673"/>
    </row>
    <row r="482" spans="1:13" ht="16.5">
      <c r="A482" s="606"/>
      <c r="B482" s="659" t="s">
        <v>38</v>
      </c>
      <c r="C482" s="722"/>
      <c r="D482" s="736"/>
      <c r="E482" s="618"/>
      <c r="F482" s="661"/>
      <c r="G482" s="662"/>
      <c r="H482" s="662"/>
      <c r="I482" s="585"/>
      <c r="J482" s="618"/>
      <c r="K482" s="618"/>
      <c r="L482" s="664"/>
      <c r="M482" s="586">
        <f>SUM(M476:M481)</f>
        <v>0</v>
      </c>
    </row>
    <row r="483" spans="1:13" ht="16.5">
      <c r="A483" s="791"/>
      <c r="B483" s="798" t="s">
        <v>76</v>
      </c>
      <c r="C483" s="718"/>
      <c r="D483" s="745"/>
      <c r="E483" s="637"/>
      <c r="F483" s="674"/>
      <c r="G483" s="636"/>
      <c r="H483" s="636"/>
      <c r="I483" s="578"/>
      <c r="J483" s="637"/>
      <c r="K483" s="637"/>
      <c r="L483" s="638"/>
      <c r="M483" s="639"/>
    </row>
    <row r="484" spans="1:13" ht="16.5">
      <c r="A484" s="589"/>
      <c r="B484" s="691" t="s">
        <v>77</v>
      </c>
      <c r="C484" s="715" t="s">
        <v>138</v>
      </c>
      <c r="D484" s="748">
        <v>1</v>
      </c>
      <c r="E484" s="590"/>
      <c r="F484" s="706">
        <f>E484*D484</f>
        <v>0</v>
      </c>
      <c r="G484" s="636"/>
      <c r="H484" s="636"/>
      <c r="I484" s="578"/>
      <c r="J484" s="637"/>
      <c r="K484" s="637">
        <f>(F484+J484)*0.12</f>
        <v>0</v>
      </c>
      <c r="L484" s="638">
        <f>(F484+K484)/D484</f>
        <v>0</v>
      </c>
      <c r="M484" s="639">
        <f>K484+F484</f>
        <v>0</v>
      </c>
    </row>
    <row r="485" spans="1:13" ht="16.5">
      <c r="A485" s="589"/>
      <c r="B485" s="691" t="s">
        <v>78</v>
      </c>
      <c r="C485" s="715" t="s">
        <v>139</v>
      </c>
      <c r="D485" s="743">
        <v>5</v>
      </c>
      <c r="E485" s="590"/>
      <c r="F485" s="706">
        <f>E485*D485</f>
        <v>0</v>
      </c>
      <c r="G485" s="636"/>
      <c r="H485" s="636"/>
      <c r="I485" s="578"/>
      <c r="J485" s="637"/>
      <c r="K485" s="637">
        <f>(F485+J485)*0.12</f>
        <v>0</v>
      </c>
      <c r="L485" s="638">
        <f>(F485+K485)/D485</f>
        <v>0</v>
      </c>
      <c r="M485" s="639">
        <f>K485+F485</f>
        <v>0</v>
      </c>
    </row>
    <row r="486" spans="1:13" ht="16.5">
      <c r="A486" s="589"/>
      <c r="B486" s="691" t="s">
        <v>79</v>
      </c>
      <c r="C486" s="718" t="s">
        <v>138</v>
      </c>
      <c r="D486" s="743">
        <v>50</v>
      </c>
      <c r="E486" s="590"/>
      <c r="F486" s="706">
        <f>E486*D486</f>
        <v>0</v>
      </c>
      <c r="G486" s="636"/>
      <c r="H486" s="636"/>
      <c r="I486" s="578"/>
      <c r="J486" s="637"/>
      <c r="K486" s="637">
        <f>(F486+J486)*0.12</f>
        <v>0</v>
      </c>
      <c r="L486" s="638">
        <f>(F486+K486)/D486</f>
        <v>0</v>
      </c>
      <c r="M486" s="639">
        <f>K486+F486</f>
        <v>0</v>
      </c>
    </row>
    <row r="487" spans="1:13" ht="16.5">
      <c r="A487" s="606"/>
      <c r="B487" s="659" t="s">
        <v>38</v>
      </c>
      <c r="C487" s="717"/>
      <c r="D487" s="750"/>
      <c r="E487" s="618"/>
      <c r="F487" s="661"/>
      <c r="G487" s="662"/>
      <c r="H487" s="662"/>
      <c r="I487" s="585"/>
      <c r="J487" s="618"/>
      <c r="K487" s="618"/>
      <c r="L487" s="664"/>
      <c r="M487" s="586">
        <f>SUM(M484:M486)</f>
        <v>0</v>
      </c>
    </row>
    <row r="488" spans="1:13" ht="28.5" customHeight="1">
      <c r="A488" s="623"/>
      <c r="B488" s="687" t="s">
        <v>149</v>
      </c>
      <c r="C488" s="709"/>
      <c r="D488" s="709"/>
      <c r="E488" s="642"/>
      <c r="F488" s="643"/>
      <c r="G488" s="733"/>
      <c r="H488" s="733"/>
      <c r="I488" s="734"/>
      <c r="J488" s="645"/>
      <c r="K488" s="645"/>
      <c r="L488" s="646"/>
      <c r="M488" s="624">
        <f>M487+M482+M474+M467+M459</f>
        <v>0</v>
      </c>
    </row>
    <row r="489" spans="1:13" ht="24.75" customHeight="1">
      <c r="A489" s="599" t="s">
        <v>358</v>
      </c>
      <c r="B489" s="676" t="s">
        <v>362</v>
      </c>
      <c r="C489" s="738"/>
      <c r="D489" s="739"/>
      <c r="E489" s="604"/>
      <c r="F489" s="649"/>
      <c r="G489" s="650"/>
      <c r="H489" s="650"/>
      <c r="I489" s="650"/>
      <c r="J489" s="604"/>
      <c r="K489" s="604"/>
      <c r="L489" s="651"/>
      <c r="M489" s="652"/>
    </row>
    <row r="490" spans="1:13" ht="16.5">
      <c r="A490" s="621"/>
      <c r="B490" s="787" t="s">
        <v>332</v>
      </c>
      <c r="C490" s="718"/>
      <c r="D490" s="743"/>
      <c r="E490" s="637"/>
      <c r="F490" s="669"/>
      <c r="G490" s="670"/>
      <c r="H490" s="670"/>
      <c r="I490" s="597"/>
      <c r="J490" s="671"/>
      <c r="K490" s="671"/>
      <c r="L490" s="672"/>
      <c r="M490" s="673"/>
    </row>
    <row r="491" spans="1:13" ht="16.5">
      <c r="A491" s="588"/>
      <c r="B491" s="689" t="s">
        <v>252</v>
      </c>
      <c r="C491" s="715" t="s">
        <v>135</v>
      </c>
      <c r="D491" s="747">
        <v>2</v>
      </c>
      <c r="E491" s="590"/>
      <c r="F491" s="706">
        <f>E491*D491</f>
        <v>0</v>
      </c>
      <c r="G491" s="636"/>
      <c r="H491" s="636"/>
      <c r="I491" s="578"/>
      <c r="J491" s="637"/>
      <c r="K491" s="637">
        <f>(F491+J491)*0.12</f>
        <v>0</v>
      </c>
      <c r="L491" s="638">
        <f>(F491+K491)/D491</f>
        <v>0</v>
      </c>
      <c r="M491" s="639">
        <f>K491+F491</f>
        <v>0</v>
      </c>
    </row>
    <row r="492" spans="1:13" ht="16.5">
      <c r="A492" s="589"/>
      <c r="B492" s="689" t="s">
        <v>253</v>
      </c>
      <c r="C492" s="715" t="s">
        <v>135</v>
      </c>
      <c r="D492" s="743">
        <v>4</v>
      </c>
      <c r="E492" s="590"/>
      <c r="F492" s="706">
        <f>E492*D492</f>
        <v>0</v>
      </c>
      <c r="G492" s="636"/>
      <c r="H492" s="636"/>
      <c r="I492" s="578"/>
      <c r="J492" s="637"/>
      <c r="K492" s="637">
        <f>(F492+J492)*0.12</f>
        <v>0</v>
      </c>
      <c r="L492" s="638">
        <f>(F492+K492)/D492</f>
        <v>0</v>
      </c>
      <c r="M492" s="639">
        <f>K492+F492</f>
        <v>0</v>
      </c>
    </row>
    <row r="493" spans="1:13" ht="30">
      <c r="A493" s="589"/>
      <c r="B493" s="689" t="s">
        <v>322</v>
      </c>
      <c r="C493" s="715" t="s">
        <v>135</v>
      </c>
      <c r="D493" s="743">
        <v>6</v>
      </c>
      <c r="E493" s="590"/>
      <c r="F493" s="706">
        <f>E493*D493</f>
        <v>0</v>
      </c>
      <c r="G493" s="636"/>
      <c r="H493" s="636"/>
      <c r="I493" s="578"/>
      <c r="J493" s="637"/>
      <c r="K493" s="637">
        <f>(F493+J493)*0.12</f>
        <v>0</v>
      </c>
      <c r="L493" s="638">
        <f>(F493+K493)/D493</f>
        <v>0</v>
      </c>
      <c r="M493" s="639">
        <f>K493+F493</f>
        <v>0</v>
      </c>
    </row>
    <row r="494" spans="1:13" ht="16.5">
      <c r="A494" s="606"/>
      <c r="B494" s="659" t="s">
        <v>38</v>
      </c>
      <c r="C494" s="722"/>
      <c r="D494" s="736"/>
      <c r="E494" s="618"/>
      <c r="F494" s="661"/>
      <c r="G494" s="662"/>
      <c r="H494" s="662"/>
      <c r="I494" s="585"/>
      <c r="J494" s="618"/>
      <c r="K494" s="618"/>
      <c r="L494" s="664"/>
      <c r="M494" s="586">
        <f>SUM(M491:M493)</f>
        <v>0</v>
      </c>
    </row>
    <row r="495" spans="1:13" ht="16.5">
      <c r="A495" s="791"/>
      <c r="B495" s="798" t="s">
        <v>59</v>
      </c>
      <c r="C495" s="718"/>
      <c r="D495" s="743"/>
      <c r="E495" s="637"/>
      <c r="F495" s="674"/>
      <c r="G495" s="636"/>
      <c r="H495" s="636"/>
      <c r="I495" s="578"/>
      <c r="J495" s="637"/>
      <c r="K495" s="637"/>
      <c r="L495" s="638"/>
      <c r="M495" s="639"/>
    </row>
    <row r="496" spans="1:13" ht="30">
      <c r="A496" s="625"/>
      <c r="B496" s="689" t="s">
        <v>60</v>
      </c>
      <c r="C496" s="715" t="s">
        <v>80</v>
      </c>
      <c r="D496" s="743">
        <v>23</v>
      </c>
      <c r="E496" s="590"/>
      <c r="F496" s="706">
        <f>E496*D496</f>
        <v>0</v>
      </c>
      <c r="G496" s="636"/>
      <c r="H496" s="636"/>
      <c r="I496" s="578"/>
      <c r="J496" s="637"/>
      <c r="K496" s="637">
        <f>(F496+J496)*0.12</f>
        <v>0</v>
      </c>
      <c r="L496" s="638">
        <f>(F496+K496)/D496</f>
        <v>0</v>
      </c>
      <c r="M496" s="639">
        <f>K496+F496</f>
        <v>0</v>
      </c>
    </row>
    <row r="497" spans="1:13" ht="30">
      <c r="A497" s="625"/>
      <c r="B497" s="689" t="s">
        <v>61</v>
      </c>
      <c r="C497" s="715" t="s">
        <v>80</v>
      </c>
      <c r="D497" s="743">
        <v>1</v>
      </c>
      <c r="E497" s="590"/>
      <c r="F497" s="706">
        <f>E497*D497</f>
        <v>0</v>
      </c>
      <c r="G497" s="636"/>
      <c r="H497" s="636"/>
      <c r="I497" s="578"/>
      <c r="J497" s="637"/>
      <c r="K497" s="637">
        <f>(F497+J497)*0.12</f>
        <v>0</v>
      </c>
      <c r="L497" s="638">
        <f>(F497+K497)/D497</f>
        <v>0</v>
      </c>
      <c r="M497" s="639">
        <f>K497+F497</f>
        <v>0</v>
      </c>
    </row>
    <row r="498" spans="1:13" ht="30">
      <c r="A498" s="625"/>
      <c r="B498" s="689" t="s">
        <v>62</v>
      </c>
      <c r="C498" s="715" t="s">
        <v>80</v>
      </c>
      <c r="D498" s="743">
        <v>6</v>
      </c>
      <c r="E498" s="590"/>
      <c r="F498" s="706">
        <f>E498*D498</f>
        <v>0</v>
      </c>
      <c r="G498" s="636"/>
      <c r="H498" s="636"/>
      <c r="I498" s="578"/>
      <c r="J498" s="637"/>
      <c r="K498" s="637">
        <f>(F498+J498)*0.12</f>
        <v>0</v>
      </c>
      <c r="L498" s="638">
        <f>(F498+K498)/D498</f>
        <v>0</v>
      </c>
      <c r="M498" s="639">
        <f>K498+F498</f>
        <v>0</v>
      </c>
    </row>
    <row r="499" spans="1:13" ht="30">
      <c r="A499" s="589"/>
      <c r="B499" s="689" t="s">
        <v>63</v>
      </c>
      <c r="C499" s="715" t="s">
        <v>80</v>
      </c>
      <c r="D499" s="743">
        <v>16</v>
      </c>
      <c r="E499" s="590"/>
      <c r="F499" s="706">
        <f>E499*D499</f>
        <v>0</v>
      </c>
      <c r="G499" s="636"/>
      <c r="H499" s="636"/>
      <c r="I499" s="578"/>
      <c r="J499" s="637"/>
      <c r="K499" s="637">
        <f>(F499+J499)*0.12</f>
        <v>0</v>
      </c>
      <c r="L499" s="638">
        <f>(F499+K499)/D499</f>
        <v>0</v>
      </c>
      <c r="M499" s="639">
        <f>K499+F499</f>
        <v>0</v>
      </c>
    </row>
    <row r="500" spans="1:13" ht="16.5">
      <c r="A500" s="589"/>
      <c r="B500" s="689" t="s">
        <v>64</v>
      </c>
      <c r="C500" s="715" t="s">
        <v>80</v>
      </c>
      <c r="D500" s="743">
        <v>210</v>
      </c>
      <c r="E500" s="590"/>
      <c r="F500" s="706">
        <f>E500*D500</f>
        <v>0</v>
      </c>
      <c r="G500" s="636"/>
      <c r="H500" s="636"/>
      <c r="I500" s="578"/>
      <c r="J500" s="637"/>
      <c r="K500" s="637">
        <f>(F500+J500)*0.12</f>
        <v>0</v>
      </c>
      <c r="L500" s="638">
        <f>(F500+K500)/D500</f>
        <v>0</v>
      </c>
      <c r="M500" s="639">
        <f>K500+F500</f>
        <v>0</v>
      </c>
    </row>
    <row r="501" spans="1:13" ht="16.5">
      <c r="A501" s="606"/>
      <c r="B501" s="659" t="s">
        <v>38</v>
      </c>
      <c r="C501" s="717"/>
      <c r="D501" s="736"/>
      <c r="E501" s="618"/>
      <c r="F501" s="661"/>
      <c r="G501" s="662"/>
      <c r="H501" s="662"/>
      <c r="I501" s="585"/>
      <c r="J501" s="618"/>
      <c r="K501" s="618"/>
      <c r="L501" s="664"/>
      <c r="M501" s="586">
        <f>SUM(M496:M500)</f>
        <v>0</v>
      </c>
    </row>
    <row r="502" spans="1:13" ht="16.5">
      <c r="A502" s="791"/>
      <c r="B502" s="798" t="s">
        <v>65</v>
      </c>
      <c r="C502" s="718"/>
      <c r="D502" s="720"/>
      <c r="E502" s="637"/>
      <c r="F502" s="674"/>
      <c r="G502" s="636"/>
      <c r="H502" s="636"/>
      <c r="I502" s="578"/>
      <c r="J502" s="637"/>
      <c r="K502" s="637"/>
      <c r="L502" s="638"/>
      <c r="M502" s="639"/>
    </row>
    <row r="503" spans="1:13" ht="16.5">
      <c r="A503" s="589"/>
      <c r="B503" s="690" t="s">
        <v>66</v>
      </c>
      <c r="C503" s="715" t="s">
        <v>136</v>
      </c>
      <c r="D503" s="704">
        <v>115</v>
      </c>
      <c r="E503" s="590"/>
      <c r="F503" s="706">
        <f>E503*D503</f>
        <v>0</v>
      </c>
      <c r="G503" s="636"/>
      <c r="H503" s="636"/>
      <c r="I503" s="578"/>
      <c r="J503" s="637"/>
      <c r="K503" s="637">
        <f>(F503+J503)*0.12</f>
        <v>0</v>
      </c>
      <c r="L503" s="638">
        <f>(F503+K503)/D503</f>
        <v>0</v>
      </c>
      <c r="M503" s="639">
        <f>K503+F503</f>
        <v>0</v>
      </c>
    </row>
    <row r="504" spans="1:13" ht="16.5">
      <c r="A504" s="589"/>
      <c r="B504" s="690" t="s">
        <v>67</v>
      </c>
      <c r="C504" s="715" t="s">
        <v>136</v>
      </c>
      <c r="D504" s="704">
        <v>5</v>
      </c>
      <c r="E504" s="590"/>
      <c r="F504" s="706">
        <f>E504*D504</f>
        <v>0</v>
      </c>
      <c r="G504" s="636"/>
      <c r="H504" s="636"/>
      <c r="I504" s="578"/>
      <c r="J504" s="637"/>
      <c r="K504" s="637">
        <f>(F504+J504)*0.12</f>
        <v>0</v>
      </c>
      <c r="L504" s="638">
        <f>(F504+K504)/D504</f>
        <v>0</v>
      </c>
      <c r="M504" s="639">
        <f>K504+F504</f>
        <v>0</v>
      </c>
    </row>
    <row r="505" spans="1:13" ht="16.5">
      <c r="A505" s="589"/>
      <c r="B505" s="690" t="s">
        <v>68</v>
      </c>
      <c r="C505" s="715" t="s">
        <v>136</v>
      </c>
      <c r="D505" s="744">
        <v>30</v>
      </c>
      <c r="E505" s="590"/>
      <c r="F505" s="706">
        <f>E505*D505</f>
        <v>0</v>
      </c>
      <c r="G505" s="636"/>
      <c r="H505" s="636"/>
      <c r="I505" s="578"/>
      <c r="J505" s="637"/>
      <c r="K505" s="637">
        <f>(F505+J505)*0.12</f>
        <v>0</v>
      </c>
      <c r="L505" s="638">
        <f>(F505+K505)/D505</f>
        <v>0</v>
      </c>
      <c r="M505" s="639">
        <f>K505+F505</f>
        <v>0</v>
      </c>
    </row>
    <row r="506" spans="1:13" ht="16.5">
      <c r="A506" s="589"/>
      <c r="B506" s="690" t="s">
        <v>69</v>
      </c>
      <c r="C506" s="715" t="s">
        <v>136</v>
      </c>
      <c r="D506" s="745">
        <v>90</v>
      </c>
      <c r="E506" s="590"/>
      <c r="F506" s="706">
        <f>E506*D506</f>
        <v>0</v>
      </c>
      <c r="G506" s="636"/>
      <c r="H506" s="636"/>
      <c r="I506" s="578"/>
      <c r="J506" s="637"/>
      <c r="K506" s="637">
        <f>(F506+J506)*0.12</f>
        <v>0</v>
      </c>
      <c r="L506" s="638">
        <f>(F506+K506)/D506</f>
        <v>0</v>
      </c>
      <c r="M506" s="639">
        <f>K506+F506</f>
        <v>0</v>
      </c>
    </row>
    <row r="507" spans="1:13" ht="16.5">
      <c r="A507" s="606"/>
      <c r="B507" s="659" t="s">
        <v>38</v>
      </c>
      <c r="C507" s="722"/>
      <c r="D507" s="736"/>
      <c r="E507" s="618"/>
      <c r="F507" s="661"/>
      <c r="G507" s="662"/>
      <c r="H507" s="662"/>
      <c r="I507" s="585"/>
      <c r="J507" s="618"/>
      <c r="K507" s="618"/>
      <c r="L507" s="664"/>
      <c r="M507" s="586">
        <f>SUM(M503:M506)</f>
        <v>0</v>
      </c>
    </row>
    <row r="508" spans="1:13" ht="16.5">
      <c r="A508" s="791"/>
      <c r="B508" s="798" t="s">
        <v>70</v>
      </c>
      <c r="C508" s="718"/>
      <c r="D508" s="745"/>
      <c r="E508" s="637"/>
      <c r="F508" s="674"/>
      <c r="G508" s="786"/>
      <c r="H508" s="786"/>
      <c r="I508" s="786"/>
      <c r="J508" s="637"/>
      <c r="K508" s="637"/>
      <c r="L508" s="638"/>
      <c r="M508" s="639"/>
    </row>
    <row r="509" spans="1:13" ht="16.5">
      <c r="A509" s="588"/>
      <c r="B509" s="691" t="s">
        <v>71</v>
      </c>
      <c r="C509" s="715" t="s">
        <v>136</v>
      </c>
      <c r="D509" s="746">
        <v>10</v>
      </c>
      <c r="E509" s="590"/>
      <c r="F509" s="706">
        <f>E509*D509</f>
        <v>0</v>
      </c>
      <c r="G509" s="636"/>
      <c r="H509" s="636"/>
      <c r="I509" s="578"/>
      <c r="J509" s="637"/>
      <c r="K509" s="637">
        <f>(F509+J509)*0.12</f>
        <v>0</v>
      </c>
      <c r="L509" s="638">
        <f>(F509+K509)/D509</f>
        <v>0</v>
      </c>
      <c r="M509" s="639">
        <f>K509+F509</f>
        <v>0</v>
      </c>
    </row>
    <row r="510" spans="1:13" ht="16.5">
      <c r="A510" s="625"/>
      <c r="B510" s="691" t="s">
        <v>321</v>
      </c>
      <c r="C510" s="715" t="s">
        <v>80</v>
      </c>
      <c r="D510" s="745">
        <v>20</v>
      </c>
      <c r="E510" s="590"/>
      <c r="F510" s="706">
        <f>E510*D510</f>
        <v>0</v>
      </c>
      <c r="G510" s="636"/>
      <c r="H510" s="636"/>
      <c r="I510" s="578"/>
      <c r="J510" s="637"/>
      <c r="K510" s="637">
        <f>(F510+J510)*0.12</f>
        <v>0</v>
      </c>
      <c r="L510" s="638">
        <f>(F510+K510)/D510</f>
        <v>0</v>
      </c>
      <c r="M510" s="639">
        <f>K510+F510</f>
        <v>0</v>
      </c>
    </row>
    <row r="511" spans="1:13" ht="16.5">
      <c r="A511" s="625"/>
      <c r="B511" s="691" t="s">
        <v>73</v>
      </c>
      <c r="C511" s="715" t="s">
        <v>137</v>
      </c>
      <c r="D511" s="745">
        <v>100</v>
      </c>
      <c r="E511" s="590"/>
      <c r="F511" s="706">
        <f>E511*D511</f>
        <v>0</v>
      </c>
      <c r="G511" s="636"/>
      <c r="H511" s="636"/>
      <c r="I511" s="578"/>
      <c r="J511" s="637"/>
      <c r="K511" s="637">
        <f>(F511+J511)*0.12</f>
        <v>0</v>
      </c>
      <c r="L511" s="638">
        <f>(F511+K511)/D511</f>
        <v>0</v>
      </c>
      <c r="M511" s="639">
        <f>K511+F511</f>
        <v>0</v>
      </c>
    </row>
    <row r="512" spans="1:13" ht="16.5">
      <c r="A512" s="589"/>
      <c r="B512" s="691" t="s">
        <v>74</v>
      </c>
      <c r="C512" s="715" t="s">
        <v>137</v>
      </c>
      <c r="D512" s="747">
        <v>90</v>
      </c>
      <c r="E512" s="590"/>
      <c r="F512" s="706">
        <f>E512*D512</f>
        <v>0</v>
      </c>
      <c r="G512" s="636"/>
      <c r="H512" s="636"/>
      <c r="I512" s="578"/>
      <c r="J512" s="637"/>
      <c r="K512" s="637">
        <f>(F512+J512)*0.12</f>
        <v>0</v>
      </c>
      <c r="L512" s="638">
        <f>(F512+K512)/D512</f>
        <v>0</v>
      </c>
      <c r="M512" s="639">
        <f>K512+F512</f>
        <v>0</v>
      </c>
    </row>
    <row r="513" spans="1:13" ht="30">
      <c r="A513" s="589"/>
      <c r="B513" s="692" t="s">
        <v>75</v>
      </c>
      <c r="C513" s="715" t="s">
        <v>136</v>
      </c>
      <c r="D513" s="747">
        <v>12</v>
      </c>
      <c r="E513" s="590"/>
      <c r="F513" s="706">
        <f>E513*D513</f>
        <v>0</v>
      </c>
      <c r="G513" s="636"/>
      <c r="H513" s="636"/>
      <c r="I513" s="578"/>
      <c r="J513" s="637"/>
      <c r="K513" s="637">
        <f>(F513+J513)*0.12</f>
        <v>0</v>
      </c>
      <c r="L513" s="638">
        <f>(F513+K513)/D513</f>
        <v>0</v>
      </c>
      <c r="M513" s="639">
        <f>K513+F513</f>
        <v>0</v>
      </c>
    </row>
    <row r="514" spans="1:13" ht="16.5">
      <c r="A514" s="606"/>
      <c r="B514" s="659" t="s">
        <v>38</v>
      </c>
      <c r="C514" s="722"/>
      <c r="D514" s="736"/>
      <c r="E514" s="618"/>
      <c r="F514" s="661"/>
      <c r="G514" s="662"/>
      <c r="H514" s="662"/>
      <c r="I514" s="585"/>
      <c r="J514" s="618"/>
      <c r="K514" s="618"/>
      <c r="L514" s="664"/>
      <c r="M514" s="586">
        <f>SUM(M509:M513)</f>
        <v>0</v>
      </c>
    </row>
    <row r="515" spans="1:13" ht="16.5">
      <c r="A515" s="791"/>
      <c r="B515" s="798" t="s">
        <v>76</v>
      </c>
      <c r="C515" s="718"/>
      <c r="D515" s="745"/>
      <c r="E515" s="637"/>
      <c r="F515" s="674"/>
      <c r="G515" s="636"/>
      <c r="H515" s="636"/>
      <c r="I515" s="578"/>
      <c r="J515" s="637"/>
      <c r="K515" s="637"/>
      <c r="L515" s="638"/>
      <c r="M515" s="639"/>
    </row>
    <row r="516" spans="1:13" ht="16.5">
      <c r="A516" s="589"/>
      <c r="B516" s="691" t="s">
        <v>77</v>
      </c>
      <c r="C516" s="715" t="s">
        <v>138</v>
      </c>
      <c r="D516" s="748">
        <v>1</v>
      </c>
      <c r="E516" s="590"/>
      <c r="F516" s="706">
        <f>E516*D516</f>
        <v>0</v>
      </c>
      <c r="G516" s="636"/>
      <c r="H516" s="636"/>
      <c r="I516" s="578"/>
      <c r="J516" s="637"/>
      <c r="K516" s="637">
        <f>(F516+J516)*0.12</f>
        <v>0</v>
      </c>
      <c r="L516" s="638">
        <f>(F516+K516)/D516</f>
        <v>0</v>
      </c>
      <c r="M516" s="639">
        <f>K516+F516</f>
        <v>0</v>
      </c>
    </row>
    <row r="517" spans="1:13" ht="16.5">
      <c r="A517" s="589"/>
      <c r="B517" s="691" t="s">
        <v>78</v>
      </c>
      <c r="C517" s="715" t="s">
        <v>139</v>
      </c>
      <c r="D517" s="743">
        <v>3</v>
      </c>
      <c r="E517" s="590"/>
      <c r="F517" s="706">
        <f>E517*D517</f>
        <v>0</v>
      </c>
      <c r="G517" s="636"/>
      <c r="H517" s="636"/>
      <c r="I517" s="578"/>
      <c r="J517" s="637"/>
      <c r="K517" s="637">
        <f>(F517+J517)*0.12</f>
        <v>0</v>
      </c>
      <c r="L517" s="638">
        <f>(F517+K517)/D517</f>
        <v>0</v>
      </c>
      <c r="M517" s="639">
        <f>K517+F517</f>
        <v>0</v>
      </c>
    </row>
    <row r="518" spans="1:13" ht="16.5">
      <c r="A518" s="589"/>
      <c r="B518" s="691" t="s">
        <v>79</v>
      </c>
      <c r="C518" s="718" t="s">
        <v>138</v>
      </c>
      <c r="D518" s="743">
        <v>20</v>
      </c>
      <c r="E518" s="590"/>
      <c r="F518" s="706">
        <f>E518*D518</f>
        <v>0</v>
      </c>
      <c r="G518" s="636"/>
      <c r="H518" s="636"/>
      <c r="I518" s="578"/>
      <c r="J518" s="637"/>
      <c r="K518" s="637">
        <f>(F518+J518)*0.12</f>
        <v>0</v>
      </c>
      <c r="L518" s="638">
        <f>(F518+K518)/D518</f>
        <v>0</v>
      </c>
      <c r="M518" s="639">
        <f>K518+F518</f>
        <v>0</v>
      </c>
    </row>
    <row r="519" spans="1:13" ht="16.5">
      <c r="A519" s="606"/>
      <c r="B519" s="659" t="s">
        <v>38</v>
      </c>
      <c r="C519" s="722"/>
      <c r="D519" s="749"/>
      <c r="E519" s="618"/>
      <c r="F519" s="661"/>
      <c r="G519" s="662"/>
      <c r="H519" s="662"/>
      <c r="I519" s="585"/>
      <c r="J519" s="618"/>
      <c r="K519" s="618"/>
      <c r="L519" s="664"/>
      <c r="M519" s="586">
        <f>SUM(M516:M518)</f>
        <v>0</v>
      </c>
    </row>
    <row r="520" spans="1:13" ht="29.25" customHeight="1">
      <c r="A520" s="623"/>
      <c r="B520" s="687" t="s">
        <v>144</v>
      </c>
      <c r="C520" s="709"/>
      <c r="D520" s="709"/>
      <c r="E520" s="642"/>
      <c r="F520" s="643"/>
      <c r="G520" s="733"/>
      <c r="H520" s="733"/>
      <c r="I520" s="734"/>
      <c r="J520" s="645"/>
      <c r="K520" s="645"/>
      <c r="L520" s="646"/>
      <c r="M520" s="624">
        <f>M519+M514+M507+M501+M494</f>
        <v>0</v>
      </c>
    </row>
    <row r="521" spans="1:13" ht="16.5">
      <c r="A521" s="599" t="s">
        <v>359</v>
      </c>
      <c r="B521" s="676" t="s">
        <v>100</v>
      </c>
      <c r="C521" s="738"/>
      <c r="D521" s="742"/>
      <c r="E521" s="604"/>
      <c r="F521" s="649"/>
      <c r="G521" s="650"/>
      <c r="H521" s="650"/>
      <c r="I521" s="650"/>
      <c r="J521" s="604"/>
      <c r="K521" s="604"/>
      <c r="L521" s="651"/>
      <c r="M521" s="652"/>
    </row>
    <row r="522" spans="1:13" ht="16.5">
      <c r="A522" s="621"/>
      <c r="B522" s="787" t="s">
        <v>332</v>
      </c>
      <c r="C522" s="718"/>
      <c r="D522" s="743"/>
      <c r="E522" s="637"/>
      <c r="F522" s="669"/>
      <c r="G522" s="670"/>
      <c r="H522" s="670"/>
      <c r="I522" s="597"/>
      <c r="J522" s="671"/>
      <c r="K522" s="671"/>
      <c r="L522" s="672"/>
      <c r="M522" s="673"/>
    </row>
    <row r="523" spans="1:13" ht="16.5">
      <c r="A523" s="588"/>
      <c r="B523" s="689" t="s">
        <v>252</v>
      </c>
      <c r="C523" s="715" t="s">
        <v>135</v>
      </c>
      <c r="D523" s="747">
        <v>1</v>
      </c>
      <c r="E523" s="590"/>
      <c r="F523" s="706">
        <f>E523*D523</f>
        <v>0</v>
      </c>
      <c r="G523" s="636"/>
      <c r="H523" s="636"/>
      <c r="I523" s="578"/>
      <c r="J523" s="637"/>
      <c r="K523" s="637">
        <f>(F523+J523)*0.12</f>
        <v>0</v>
      </c>
      <c r="L523" s="638">
        <f>(F523+K523)/D523</f>
        <v>0</v>
      </c>
      <c r="M523" s="639">
        <f>K523+F523</f>
        <v>0</v>
      </c>
    </row>
    <row r="524" spans="1:13" ht="16.5">
      <c r="A524" s="589"/>
      <c r="B524" s="689" t="s">
        <v>253</v>
      </c>
      <c r="C524" s="715" t="s">
        <v>135</v>
      </c>
      <c r="D524" s="743">
        <v>2</v>
      </c>
      <c r="E524" s="590"/>
      <c r="F524" s="706">
        <f>E524*D524</f>
        <v>0</v>
      </c>
      <c r="G524" s="636"/>
      <c r="H524" s="636"/>
      <c r="I524" s="578"/>
      <c r="J524" s="637"/>
      <c r="K524" s="637">
        <f>(F524+J524)*0.12</f>
        <v>0</v>
      </c>
      <c r="L524" s="638">
        <f>(F524+K524)/D524</f>
        <v>0</v>
      </c>
      <c r="M524" s="639">
        <f>K524+F524</f>
        <v>0</v>
      </c>
    </row>
    <row r="525" spans="1:13" ht="30">
      <c r="A525" s="589"/>
      <c r="B525" s="689" t="s">
        <v>211</v>
      </c>
      <c r="C525" s="715" t="s">
        <v>135</v>
      </c>
      <c r="D525" s="743">
        <v>5</v>
      </c>
      <c r="E525" s="590"/>
      <c r="F525" s="706">
        <f>E525*D525</f>
        <v>0</v>
      </c>
      <c r="G525" s="636"/>
      <c r="H525" s="636"/>
      <c r="I525" s="578"/>
      <c r="J525" s="637"/>
      <c r="K525" s="637">
        <f>(F525+J525)*0.12</f>
        <v>0</v>
      </c>
      <c r="L525" s="638">
        <f>(F525+K525)/D525</f>
        <v>0</v>
      </c>
      <c r="M525" s="639">
        <f>K525+F525</f>
        <v>0</v>
      </c>
    </row>
    <row r="526" spans="1:13" ht="16.5">
      <c r="A526" s="589"/>
      <c r="B526" s="689"/>
      <c r="C526" s="732"/>
      <c r="D526" s="743"/>
      <c r="E526" s="598"/>
      <c r="F526" s="669"/>
      <c r="G526" s="670"/>
      <c r="H526" s="670"/>
      <c r="I526" s="597"/>
      <c r="J526" s="671"/>
      <c r="K526" s="671"/>
      <c r="L526" s="672"/>
      <c r="M526" s="673"/>
    </row>
    <row r="527" spans="1:13" ht="16.5">
      <c r="A527" s="606"/>
      <c r="B527" s="659" t="s">
        <v>38</v>
      </c>
      <c r="C527" s="722"/>
      <c r="D527" s="736"/>
      <c r="E527" s="618"/>
      <c r="F527" s="661"/>
      <c r="G527" s="662"/>
      <c r="H527" s="662"/>
      <c r="I527" s="585"/>
      <c r="J527" s="618"/>
      <c r="K527" s="618"/>
      <c r="L527" s="664"/>
      <c r="M527" s="586">
        <f>SUM(M523:M526)</f>
        <v>0</v>
      </c>
    </row>
    <row r="528" spans="1:13" ht="16.5">
      <c r="A528" s="791"/>
      <c r="B528" s="798" t="s">
        <v>59</v>
      </c>
      <c r="C528" s="718"/>
      <c r="D528" s="743"/>
      <c r="E528" s="637"/>
      <c r="F528" s="674"/>
      <c r="G528" s="636"/>
      <c r="H528" s="636"/>
      <c r="I528" s="578"/>
      <c r="J528" s="637"/>
      <c r="K528" s="637"/>
      <c r="L528" s="638"/>
      <c r="M528" s="639"/>
    </row>
    <row r="529" spans="1:13" ht="30">
      <c r="A529" s="605"/>
      <c r="B529" s="689" t="s">
        <v>60</v>
      </c>
      <c r="C529" s="715" t="s">
        <v>80</v>
      </c>
      <c r="D529" s="743">
        <v>28</v>
      </c>
      <c r="E529" s="590"/>
      <c r="F529" s="706">
        <f>E529*D529</f>
        <v>0</v>
      </c>
      <c r="G529" s="636"/>
      <c r="H529" s="636"/>
      <c r="I529" s="578"/>
      <c r="J529" s="637"/>
      <c r="K529" s="637">
        <f>(F529+J529)*0.12</f>
        <v>0</v>
      </c>
      <c r="L529" s="638">
        <f>(F529+K529)/D529</f>
        <v>0</v>
      </c>
      <c r="M529" s="639">
        <f>K529+F529</f>
        <v>0</v>
      </c>
    </row>
    <row r="530" spans="1:13" ht="30">
      <c r="A530" s="605"/>
      <c r="B530" s="689" t="s">
        <v>130</v>
      </c>
      <c r="C530" s="715" t="s">
        <v>80</v>
      </c>
      <c r="D530" s="743">
        <v>4</v>
      </c>
      <c r="E530" s="590"/>
      <c r="F530" s="706">
        <f>E530*D530</f>
        <v>0</v>
      </c>
      <c r="G530" s="636"/>
      <c r="H530" s="636"/>
      <c r="I530" s="578"/>
      <c r="J530" s="637"/>
      <c r="K530" s="637">
        <f>(F530+J530)*0.12</f>
        <v>0</v>
      </c>
      <c r="L530" s="638">
        <f>(F530+K530)/D530</f>
        <v>0</v>
      </c>
      <c r="M530" s="639">
        <f>K530+F530</f>
        <v>0</v>
      </c>
    </row>
    <row r="531" spans="1:13" ht="30">
      <c r="A531" s="625"/>
      <c r="B531" s="689" t="s">
        <v>131</v>
      </c>
      <c r="C531" s="715" t="s">
        <v>80</v>
      </c>
      <c r="D531" s="743">
        <v>9</v>
      </c>
      <c r="E531" s="590"/>
      <c r="F531" s="706">
        <f>E531*D531</f>
        <v>0</v>
      </c>
      <c r="G531" s="636"/>
      <c r="H531" s="636"/>
      <c r="I531" s="578"/>
      <c r="J531" s="637"/>
      <c r="K531" s="637">
        <f>(F531+J531)*0.12</f>
        <v>0</v>
      </c>
      <c r="L531" s="638">
        <f>(F531+K531)/D531</f>
        <v>0</v>
      </c>
      <c r="M531" s="639">
        <f>K531+F531</f>
        <v>0</v>
      </c>
    </row>
    <row r="532" spans="1:13" ht="30">
      <c r="A532" s="625"/>
      <c r="B532" s="689" t="s">
        <v>132</v>
      </c>
      <c r="C532" s="715" t="s">
        <v>80</v>
      </c>
      <c r="D532" s="743">
        <v>16</v>
      </c>
      <c r="E532" s="590"/>
      <c r="F532" s="706">
        <f>E532*D532</f>
        <v>0</v>
      </c>
      <c r="G532" s="636"/>
      <c r="H532" s="636"/>
      <c r="I532" s="578"/>
      <c r="J532" s="637"/>
      <c r="K532" s="637">
        <f>(F532+J532)*0.12</f>
        <v>0</v>
      </c>
      <c r="L532" s="638">
        <f>(F532+K532)/D532</f>
        <v>0</v>
      </c>
      <c r="M532" s="639">
        <f>K532+F532</f>
        <v>0</v>
      </c>
    </row>
    <row r="533" spans="1:13" ht="16.5">
      <c r="A533" s="589"/>
      <c r="B533" s="689" t="s">
        <v>64</v>
      </c>
      <c r="C533" s="715" t="s">
        <v>80</v>
      </c>
      <c r="D533" s="743">
        <v>91</v>
      </c>
      <c r="E533" s="590"/>
      <c r="F533" s="706">
        <f>E533*D533</f>
        <v>0</v>
      </c>
      <c r="G533" s="636"/>
      <c r="H533" s="636"/>
      <c r="I533" s="578"/>
      <c r="J533" s="637"/>
      <c r="K533" s="637">
        <f>(F533+J533)*0.12</f>
        <v>0</v>
      </c>
      <c r="L533" s="638">
        <f>(F533+K533)/D533</f>
        <v>0</v>
      </c>
      <c r="M533" s="639">
        <f>K533+F533</f>
        <v>0</v>
      </c>
    </row>
    <row r="534" spans="1:13" ht="16.5">
      <c r="A534" s="589"/>
      <c r="B534" s="689"/>
      <c r="C534" s="732"/>
      <c r="D534" s="743"/>
      <c r="E534" s="598"/>
      <c r="F534" s="669"/>
      <c r="G534" s="670"/>
      <c r="H534" s="670"/>
      <c r="I534" s="597"/>
      <c r="J534" s="671"/>
      <c r="K534" s="671"/>
      <c r="L534" s="672"/>
      <c r="M534" s="673"/>
    </row>
    <row r="535" spans="1:13" ht="16.5">
      <c r="A535" s="606"/>
      <c r="B535" s="659" t="s">
        <v>38</v>
      </c>
      <c r="C535" s="722"/>
      <c r="D535" s="736"/>
      <c r="E535" s="618"/>
      <c r="F535" s="661"/>
      <c r="G535" s="662"/>
      <c r="H535" s="662"/>
      <c r="I535" s="585"/>
      <c r="J535" s="618"/>
      <c r="K535" s="618"/>
      <c r="L535" s="664"/>
      <c r="M535" s="586">
        <f>SUM(M529:M534)</f>
        <v>0</v>
      </c>
    </row>
    <row r="536" spans="1:13" ht="16.5">
      <c r="A536" s="791"/>
      <c r="B536" s="798" t="s">
        <v>65</v>
      </c>
      <c r="C536" s="718"/>
      <c r="D536" s="720"/>
      <c r="E536" s="637"/>
      <c r="F536" s="674"/>
      <c r="G536" s="636"/>
      <c r="H536" s="636"/>
      <c r="I536" s="578"/>
      <c r="J536" s="637"/>
      <c r="K536" s="637"/>
      <c r="L536" s="638"/>
      <c r="M536" s="639"/>
    </row>
    <row r="537" spans="1:13" ht="16.5">
      <c r="A537" s="589"/>
      <c r="B537" s="690" t="s">
        <v>66</v>
      </c>
      <c r="C537" s="715" t="s">
        <v>136</v>
      </c>
      <c r="D537" s="704">
        <f>13*5</f>
        <v>65</v>
      </c>
      <c r="E537" s="590"/>
      <c r="F537" s="706">
        <f>E537*D537</f>
        <v>0</v>
      </c>
      <c r="G537" s="636"/>
      <c r="H537" s="636"/>
      <c r="I537" s="578"/>
      <c r="J537" s="637"/>
      <c r="K537" s="637">
        <f>(F537+J537)*0.12</f>
        <v>0</v>
      </c>
      <c r="L537" s="638">
        <f>(F537+K537)/D537</f>
        <v>0</v>
      </c>
      <c r="M537" s="639">
        <f>K537+F537</f>
        <v>0</v>
      </c>
    </row>
    <row r="538" spans="1:13" ht="16.5">
      <c r="A538" s="589"/>
      <c r="B538" s="690" t="s">
        <v>68</v>
      </c>
      <c r="C538" s="715" t="s">
        <v>136</v>
      </c>
      <c r="D538" s="704">
        <v>10</v>
      </c>
      <c r="E538" s="590"/>
      <c r="F538" s="706">
        <f>E538*D538</f>
        <v>0</v>
      </c>
      <c r="G538" s="636"/>
      <c r="H538" s="636"/>
      <c r="I538" s="578"/>
      <c r="J538" s="637"/>
      <c r="K538" s="637">
        <f>(F538+J538)*0.12</f>
        <v>0</v>
      </c>
      <c r="L538" s="638">
        <f>(F538+K538)/D538</f>
        <v>0</v>
      </c>
      <c r="M538" s="639">
        <f>K538+F538</f>
        <v>0</v>
      </c>
    </row>
    <row r="539" spans="1:13" ht="16.5">
      <c r="A539" s="589"/>
      <c r="B539" s="690" t="s">
        <v>69</v>
      </c>
      <c r="C539" s="715" t="s">
        <v>136</v>
      </c>
      <c r="D539" s="744">
        <v>25</v>
      </c>
      <c r="E539" s="590"/>
      <c r="F539" s="706">
        <f>E539*D539</f>
        <v>0</v>
      </c>
      <c r="G539" s="636"/>
      <c r="H539" s="636"/>
      <c r="I539" s="578"/>
      <c r="J539" s="637"/>
      <c r="K539" s="637">
        <f>(F539+J539)*0.12</f>
        <v>0</v>
      </c>
      <c r="L539" s="638">
        <f>(F539+K539)/D539</f>
        <v>0</v>
      </c>
      <c r="M539" s="639">
        <f>K539+F539</f>
        <v>0</v>
      </c>
    </row>
    <row r="540" spans="1:13" ht="16.5">
      <c r="A540" s="589"/>
      <c r="B540" s="690"/>
      <c r="C540" s="715"/>
      <c r="D540" s="745"/>
      <c r="E540" s="598"/>
      <c r="F540" s="669"/>
      <c r="G540" s="670"/>
      <c r="H540" s="670"/>
      <c r="I540" s="597"/>
      <c r="J540" s="671"/>
      <c r="K540" s="671"/>
      <c r="L540" s="672"/>
      <c r="M540" s="673"/>
    </row>
    <row r="541" spans="1:13" ht="16.5">
      <c r="A541" s="606"/>
      <c r="B541" s="659" t="s">
        <v>38</v>
      </c>
      <c r="C541" s="722"/>
      <c r="D541" s="736"/>
      <c r="E541" s="618"/>
      <c r="F541" s="661"/>
      <c r="G541" s="662"/>
      <c r="H541" s="662"/>
      <c r="I541" s="585"/>
      <c r="J541" s="618"/>
      <c r="K541" s="618"/>
      <c r="L541" s="664"/>
      <c r="M541" s="586">
        <f>SUM(M537:M540)</f>
        <v>0</v>
      </c>
    </row>
    <row r="542" spans="1:13" ht="16.5">
      <c r="A542" s="791"/>
      <c r="B542" s="798" t="s">
        <v>70</v>
      </c>
      <c r="C542" s="718"/>
      <c r="D542" s="745"/>
      <c r="E542" s="637"/>
      <c r="F542" s="674"/>
      <c r="G542" s="786"/>
      <c r="H542" s="786"/>
      <c r="I542" s="786"/>
      <c r="J542" s="637"/>
      <c r="K542" s="637"/>
      <c r="L542" s="638"/>
      <c r="M542" s="639"/>
    </row>
    <row r="543" spans="1:13" ht="16.5">
      <c r="A543" s="588"/>
      <c r="B543" s="693" t="s">
        <v>71</v>
      </c>
      <c r="C543" s="715" t="s">
        <v>136</v>
      </c>
      <c r="D543" s="746">
        <v>10</v>
      </c>
      <c r="E543" s="590"/>
      <c r="F543" s="706">
        <f>E543*D543</f>
        <v>0</v>
      </c>
      <c r="G543" s="636"/>
      <c r="H543" s="636"/>
      <c r="I543" s="578"/>
      <c r="J543" s="637"/>
      <c r="K543" s="637">
        <f>(F543+J543)*0.12</f>
        <v>0</v>
      </c>
      <c r="L543" s="638">
        <f>(F543+K543)/D543</f>
        <v>0</v>
      </c>
      <c r="M543" s="639">
        <f>K543+F543</f>
        <v>0</v>
      </c>
    </row>
    <row r="544" spans="1:13" ht="16.5">
      <c r="A544" s="588"/>
      <c r="B544" s="693" t="s">
        <v>72</v>
      </c>
      <c r="C544" s="715" t="s">
        <v>80</v>
      </c>
      <c r="D544" s="745">
        <v>20</v>
      </c>
      <c r="E544" s="590"/>
      <c r="F544" s="706">
        <f>E544*D544</f>
        <v>0</v>
      </c>
      <c r="G544" s="636"/>
      <c r="H544" s="636"/>
      <c r="I544" s="578"/>
      <c r="J544" s="637"/>
      <c r="K544" s="637">
        <f>(F544+J544)*0.12</f>
        <v>0</v>
      </c>
      <c r="L544" s="638">
        <f>(F544+K544)/D544</f>
        <v>0</v>
      </c>
      <c r="M544" s="639">
        <f>K544+F544</f>
        <v>0</v>
      </c>
    </row>
    <row r="545" spans="1:13" ht="16.5">
      <c r="A545" s="588"/>
      <c r="B545" s="693" t="s">
        <v>73</v>
      </c>
      <c r="C545" s="715" t="s">
        <v>137</v>
      </c>
      <c r="D545" s="745">
        <v>100</v>
      </c>
      <c r="E545" s="590"/>
      <c r="F545" s="706">
        <f>E545*D545</f>
        <v>0</v>
      </c>
      <c r="G545" s="636"/>
      <c r="H545" s="636"/>
      <c r="I545" s="578"/>
      <c r="J545" s="637"/>
      <c r="K545" s="637">
        <f>(F545+J545)*0.12</f>
        <v>0</v>
      </c>
      <c r="L545" s="638">
        <f>(F545+K545)/D545</f>
        <v>0</v>
      </c>
      <c r="M545" s="639">
        <f>K545+F545</f>
        <v>0</v>
      </c>
    </row>
    <row r="546" spans="1:13" ht="16.5">
      <c r="A546" s="625"/>
      <c r="B546" s="693" t="s">
        <v>74</v>
      </c>
      <c r="C546" s="715" t="s">
        <v>137</v>
      </c>
      <c r="D546" s="747">
        <v>90</v>
      </c>
      <c r="E546" s="590"/>
      <c r="F546" s="706">
        <f>E546*D546</f>
        <v>0</v>
      </c>
      <c r="G546" s="636"/>
      <c r="H546" s="636"/>
      <c r="I546" s="578"/>
      <c r="J546" s="637"/>
      <c r="K546" s="637">
        <f>(F546+J546)*0.12</f>
        <v>0</v>
      </c>
      <c r="L546" s="638">
        <f>(F546+K546)/D546</f>
        <v>0</v>
      </c>
      <c r="M546" s="639">
        <f>K546+F546</f>
        <v>0</v>
      </c>
    </row>
    <row r="547" spans="1:13" ht="16.5">
      <c r="A547" s="589"/>
      <c r="B547" s="692"/>
      <c r="C547" s="732"/>
      <c r="D547" s="747"/>
      <c r="E547" s="598"/>
      <c r="F547" s="669"/>
      <c r="G547" s="670"/>
      <c r="H547" s="670"/>
      <c r="I547" s="597"/>
      <c r="J547" s="671"/>
      <c r="K547" s="671"/>
      <c r="L547" s="672"/>
      <c r="M547" s="673"/>
    </row>
    <row r="548" spans="1:13" ht="16.5">
      <c r="A548" s="606"/>
      <c r="B548" s="659" t="s">
        <v>38</v>
      </c>
      <c r="C548" s="722"/>
      <c r="D548" s="736"/>
      <c r="E548" s="618"/>
      <c r="F548" s="661"/>
      <c r="G548" s="662"/>
      <c r="H548" s="662"/>
      <c r="I548" s="585"/>
      <c r="J548" s="618"/>
      <c r="K548" s="618"/>
      <c r="L548" s="664"/>
      <c r="M548" s="586">
        <f>SUM(M543:M547)</f>
        <v>0</v>
      </c>
    </row>
    <row r="549" spans="1:13" ht="16.5">
      <c r="A549" s="791"/>
      <c r="B549" s="798" t="s">
        <v>76</v>
      </c>
      <c r="C549" s="718"/>
      <c r="D549" s="745"/>
      <c r="E549" s="637"/>
      <c r="F549" s="674"/>
      <c r="G549" s="636"/>
      <c r="H549" s="636"/>
      <c r="I549" s="578"/>
      <c r="J549" s="637"/>
      <c r="K549" s="637"/>
      <c r="L549" s="638"/>
      <c r="M549" s="639"/>
    </row>
    <row r="550" spans="1:13" ht="16.5">
      <c r="A550" s="589"/>
      <c r="B550" s="691" t="s">
        <v>77</v>
      </c>
      <c r="C550" s="715" t="s">
        <v>138</v>
      </c>
      <c r="D550" s="748">
        <v>1</v>
      </c>
      <c r="E550" s="590"/>
      <c r="F550" s="706">
        <f>E550*D550</f>
        <v>0</v>
      </c>
      <c r="G550" s="636"/>
      <c r="H550" s="636"/>
      <c r="I550" s="578"/>
      <c r="J550" s="637"/>
      <c r="K550" s="637">
        <f>(F550+J550)*0.12</f>
        <v>0</v>
      </c>
      <c r="L550" s="638">
        <f>(F550+K550)/D550</f>
        <v>0</v>
      </c>
      <c r="M550" s="639">
        <f>K550+F550</f>
        <v>0</v>
      </c>
    </row>
    <row r="551" spans="1:13" ht="16.5">
      <c r="A551" s="589"/>
      <c r="B551" s="691" t="s">
        <v>78</v>
      </c>
      <c r="C551" s="715" t="s">
        <v>139</v>
      </c>
      <c r="D551" s="743">
        <v>3</v>
      </c>
      <c r="E551" s="590"/>
      <c r="F551" s="706">
        <f>E551*D551</f>
        <v>0</v>
      </c>
      <c r="G551" s="636"/>
      <c r="H551" s="636"/>
      <c r="I551" s="578"/>
      <c r="J551" s="637"/>
      <c r="K551" s="637">
        <f>(F551+J551)*0.12</f>
        <v>0</v>
      </c>
      <c r="L551" s="638">
        <f>(F551+K551)/D551</f>
        <v>0</v>
      </c>
      <c r="M551" s="639">
        <f>K551+F551</f>
        <v>0</v>
      </c>
    </row>
    <row r="552" spans="1:13" ht="16.5">
      <c r="A552" s="589"/>
      <c r="B552" s="691" t="s">
        <v>79</v>
      </c>
      <c r="C552" s="718" t="s">
        <v>138</v>
      </c>
      <c r="D552" s="743">
        <v>30</v>
      </c>
      <c r="E552" s="590"/>
      <c r="F552" s="706">
        <f>E552*D552</f>
        <v>0</v>
      </c>
      <c r="G552" s="636"/>
      <c r="H552" s="636"/>
      <c r="I552" s="578"/>
      <c r="J552" s="637"/>
      <c r="K552" s="637">
        <f>(F552+J552)*0.12</f>
        <v>0</v>
      </c>
      <c r="L552" s="638">
        <f>(F552+K552)/D552</f>
        <v>0</v>
      </c>
      <c r="M552" s="639">
        <f>K552+F552</f>
        <v>0</v>
      </c>
    </row>
    <row r="553" spans="1:13" ht="16.5">
      <c r="A553" s="606"/>
      <c r="B553" s="659" t="s">
        <v>38</v>
      </c>
      <c r="C553" s="717"/>
      <c r="D553" s="749"/>
      <c r="E553" s="618"/>
      <c r="F553" s="661"/>
      <c r="G553" s="662"/>
      <c r="H553" s="662"/>
      <c r="I553" s="585"/>
      <c r="J553" s="618"/>
      <c r="K553" s="618"/>
      <c r="L553" s="664"/>
      <c r="M553" s="586">
        <f>SUM(M550:M552)</f>
        <v>0</v>
      </c>
    </row>
    <row r="554" spans="1:13" ht="25.5" customHeight="1">
      <c r="A554" s="623"/>
      <c r="B554" s="687" t="s">
        <v>151</v>
      </c>
      <c r="C554" s="709"/>
      <c r="D554" s="709"/>
      <c r="E554" s="642"/>
      <c r="F554" s="643"/>
      <c r="G554" s="733"/>
      <c r="H554" s="733"/>
      <c r="I554" s="734"/>
      <c r="J554" s="645"/>
      <c r="K554" s="645"/>
      <c r="L554" s="646"/>
      <c r="M554" s="624">
        <f>M553+M548+M541+M535+M527</f>
        <v>0</v>
      </c>
    </row>
    <row r="555" spans="1:13" ht="19.5" customHeight="1">
      <c r="A555" s="626" t="s">
        <v>360</v>
      </c>
      <c r="B555" s="676" t="s">
        <v>195</v>
      </c>
      <c r="C555" s="711"/>
      <c r="D555" s="711"/>
      <c r="E555" s="648"/>
      <c r="F555" s="649"/>
      <c r="G555" s="668"/>
      <c r="H555" s="668"/>
      <c r="I555" s="594"/>
      <c r="J555" s="604"/>
      <c r="K555" s="604"/>
      <c r="L555" s="651"/>
      <c r="M555" s="627"/>
    </row>
    <row r="556" spans="1:13" ht="19.5" customHeight="1">
      <c r="A556" s="611"/>
      <c r="B556" s="694" t="s">
        <v>332</v>
      </c>
      <c r="C556" s="715"/>
      <c r="D556" s="715"/>
      <c r="E556" s="675"/>
      <c r="F556" s="677"/>
      <c r="G556" s="678"/>
      <c r="H556" s="678"/>
      <c r="I556" s="601"/>
      <c r="J556" s="598"/>
      <c r="K556" s="598"/>
      <c r="L556" s="679"/>
      <c r="M556" s="614"/>
    </row>
    <row r="557" spans="1:13" ht="19.5" customHeight="1">
      <c r="A557" s="611"/>
      <c r="B557" s="689" t="s">
        <v>245</v>
      </c>
      <c r="C557" s="715" t="s">
        <v>135</v>
      </c>
      <c r="D557" s="743">
        <v>1</v>
      </c>
      <c r="E557" s="590"/>
      <c r="F557" s="706">
        <f>E557*D557</f>
        <v>0</v>
      </c>
      <c r="G557" s="636"/>
      <c r="H557" s="636"/>
      <c r="I557" s="578"/>
      <c r="J557" s="637"/>
      <c r="K557" s="637">
        <f>(F557+J557)*0.12</f>
        <v>0</v>
      </c>
      <c r="L557" s="638">
        <f>(F557+K557)/D557</f>
        <v>0</v>
      </c>
      <c r="M557" s="639">
        <f>K557+F557</f>
        <v>0</v>
      </c>
    </row>
    <row r="558" spans="1:13" ht="19.5" customHeight="1">
      <c r="A558" s="611"/>
      <c r="B558" s="689" t="s">
        <v>246</v>
      </c>
      <c r="C558" s="715" t="s">
        <v>135</v>
      </c>
      <c r="D558" s="743">
        <v>5</v>
      </c>
      <c r="E558" s="590"/>
      <c r="F558" s="706">
        <f>E558*D558</f>
        <v>0</v>
      </c>
      <c r="G558" s="636"/>
      <c r="H558" s="636"/>
      <c r="I558" s="578"/>
      <c r="J558" s="637"/>
      <c r="K558" s="637">
        <f>(F558+J558)*0.12</f>
        <v>0</v>
      </c>
      <c r="L558" s="638">
        <f>(F558+K558)/D558</f>
        <v>0</v>
      </c>
      <c r="M558" s="639">
        <f>K558+F558</f>
        <v>0</v>
      </c>
    </row>
    <row r="559" spans="1:13" ht="19.5" customHeight="1">
      <c r="A559" s="611"/>
      <c r="B559" s="689" t="s">
        <v>247</v>
      </c>
      <c r="C559" s="715" t="s">
        <v>135</v>
      </c>
      <c r="D559" s="743">
        <v>6</v>
      </c>
      <c r="E559" s="590"/>
      <c r="F559" s="706">
        <f>E559*D559</f>
        <v>0</v>
      </c>
      <c r="G559" s="636"/>
      <c r="H559" s="636"/>
      <c r="I559" s="578"/>
      <c r="J559" s="637"/>
      <c r="K559" s="637">
        <f>(F559+J559)*0.12</f>
        <v>0</v>
      </c>
      <c r="L559" s="638">
        <f>(F559+K559)/D559</f>
        <v>0</v>
      </c>
      <c r="M559" s="639">
        <f>K559+F559</f>
        <v>0</v>
      </c>
    </row>
    <row r="560" spans="1:13" ht="19.5" customHeight="1">
      <c r="A560" s="611"/>
      <c r="B560" s="689" t="s">
        <v>261</v>
      </c>
      <c r="C560" s="715" t="s">
        <v>135</v>
      </c>
      <c r="D560" s="743">
        <v>1</v>
      </c>
      <c r="E560" s="590"/>
      <c r="F560" s="706">
        <f>E560*D560</f>
        <v>0</v>
      </c>
      <c r="G560" s="636"/>
      <c r="H560" s="636"/>
      <c r="I560" s="578"/>
      <c r="J560" s="637"/>
      <c r="K560" s="637">
        <f>(F560+J560)*0.12</f>
        <v>0</v>
      </c>
      <c r="L560" s="638">
        <f>(F560+K560)/D560</f>
        <v>0</v>
      </c>
      <c r="M560" s="639">
        <f>K560+F560</f>
        <v>0</v>
      </c>
    </row>
    <row r="561" spans="1:13" ht="19.5" customHeight="1">
      <c r="A561" s="611"/>
      <c r="B561" s="689"/>
      <c r="C561" s="715"/>
      <c r="D561" s="743"/>
      <c r="E561" s="675"/>
      <c r="F561" s="669"/>
      <c r="G561" s="670"/>
      <c r="H561" s="670"/>
      <c r="I561" s="597"/>
      <c r="J561" s="671"/>
      <c r="K561" s="671"/>
      <c r="L561" s="672"/>
      <c r="M561" s="673"/>
    </row>
    <row r="562" spans="1:13" ht="19.5" customHeight="1">
      <c r="A562" s="612"/>
      <c r="B562" s="659" t="s">
        <v>38</v>
      </c>
      <c r="C562" s="717"/>
      <c r="D562" s="749"/>
      <c r="E562" s="660"/>
      <c r="F562" s="661"/>
      <c r="G562" s="662"/>
      <c r="H562" s="662"/>
      <c r="I562" s="585"/>
      <c r="J562" s="618"/>
      <c r="K562" s="618"/>
      <c r="L562" s="664"/>
      <c r="M562" s="613">
        <f>SUM(M557:M560)</f>
        <v>0</v>
      </c>
    </row>
    <row r="563" spans="1:13" ht="19.5" customHeight="1">
      <c r="A563" s="611"/>
      <c r="B563" s="690" t="s">
        <v>205</v>
      </c>
      <c r="C563" s="715"/>
      <c r="D563" s="743"/>
      <c r="E563" s="675"/>
      <c r="F563" s="677"/>
      <c r="G563" s="678"/>
      <c r="H563" s="678"/>
      <c r="I563" s="601"/>
      <c r="J563" s="598"/>
      <c r="K563" s="598"/>
      <c r="L563" s="679"/>
      <c r="M563" s="614"/>
    </row>
    <row r="564" spans="1:13" ht="19.5" customHeight="1">
      <c r="A564" s="611"/>
      <c r="B564" s="689" t="s">
        <v>60</v>
      </c>
      <c r="C564" s="715" t="s">
        <v>80</v>
      </c>
      <c r="D564" s="743">
        <v>75</v>
      </c>
      <c r="E564" s="590"/>
      <c r="F564" s="706">
        <f>E564*D564</f>
        <v>0</v>
      </c>
      <c r="G564" s="636"/>
      <c r="H564" s="636"/>
      <c r="I564" s="578"/>
      <c r="J564" s="637"/>
      <c r="K564" s="637">
        <f>(F564+J564)*0.12</f>
        <v>0</v>
      </c>
      <c r="L564" s="638">
        <f>(F564+K564)/D564</f>
        <v>0</v>
      </c>
      <c r="M564" s="639">
        <f>K564+F564</f>
        <v>0</v>
      </c>
    </row>
    <row r="565" spans="1:13" ht="19.5" customHeight="1">
      <c r="A565" s="611"/>
      <c r="B565" s="689" t="s">
        <v>61</v>
      </c>
      <c r="C565" s="715" t="s">
        <v>80</v>
      </c>
      <c r="D565" s="743">
        <v>16</v>
      </c>
      <c r="E565" s="590"/>
      <c r="F565" s="706">
        <f>E565*D565</f>
        <v>0</v>
      </c>
      <c r="G565" s="636"/>
      <c r="H565" s="636"/>
      <c r="I565" s="578"/>
      <c r="J565" s="637"/>
      <c r="K565" s="637">
        <f>(F565+J565)*0.12</f>
        <v>0</v>
      </c>
      <c r="L565" s="638">
        <f>(F565+K565)/D565</f>
        <v>0</v>
      </c>
      <c r="M565" s="639">
        <f>K565+F565</f>
        <v>0</v>
      </c>
    </row>
    <row r="566" spans="1:13" ht="19.5" customHeight="1">
      <c r="A566" s="611"/>
      <c r="B566" s="689" t="s">
        <v>62</v>
      </c>
      <c r="C566" s="715" t="s">
        <v>80</v>
      </c>
      <c r="D566" s="743">
        <v>2</v>
      </c>
      <c r="E566" s="590"/>
      <c r="F566" s="706">
        <f>E566*D566</f>
        <v>0</v>
      </c>
      <c r="G566" s="636"/>
      <c r="H566" s="636"/>
      <c r="I566" s="578"/>
      <c r="J566" s="637"/>
      <c r="K566" s="637">
        <f>(F566+J566)*0.12</f>
        <v>0</v>
      </c>
      <c r="L566" s="638">
        <f>(F566+K566)/D566</f>
        <v>0</v>
      </c>
      <c r="M566" s="639">
        <f>K566+F566</f>
        <v>0</v>
      </c>
    </row>
    <row r="567" spans="1:13" ht="19.5" customHeight="1">
      <c r="A567" s="611"/>
      <c r="B567" s="689" t="s">
        <v>63</v>
      </c>
      <c r="C567" s="715" t="s">
        <v>80</v>
      </c>
      <c r="D567" s="743">
        <v>57</v>
      </c>
      <c r="E567" s="590"/>
      <c r="F567" s="706">
        <f>E567*D567</f>
        <v>0</v>
      </c>
      <c r="G567" s="636"/>
      <c r="H567" s="636"/>
      <c r="I567" s="578"/>
      <c r="J567" s="637"/>
      <c r="K567" s="637">
        <f>(F567+J567)*0.12</f>
        <v>0</v>
      </c>
      <c r="L567" s="638">
        <f>(F567+K567)/D567</f>
        <v>0</v>
      </c>
      <c r="M567" s="639">
        <f>K567+F567</f>
        <v>0</v>
      </c>
    </row>
    <row r="568" spans="1:13" ht="19.5" customHeight="1">
      <c r="A568" s="611"/>
      <c r="B568" s="689" t="s">
        <v>64</v>
      </c>
      <c r="C568" s="715" t="s">
        <v>80</v>
      </c>
      <c r="D568" s="743">
        <v>248</v>
      </c>
      <c r="E568" s="590"/>
      <c r="F568" s="706">
        <f>E568*D568</f>
        <v>0</v>
      </c>
      <c r="G568" s="636"/>
      <c r="H568" s="636"/>
      <c r="I568" s="578"/>
      <c r="J568" s="637"/>
      <c r="K568" s="637">
        <f>(F568+J568)*0.12</f>
        <v>0</v>
      </c>
      <c r="L568" s="638">
        <f>(F568+K568)/D568</f>
        <v>0</v>
      </c>
      <c r="M568" s="639">
        <f>K568+F568</f>
        <v>0</v>
      </c>
    </row>
    <row r="569" spans="1:13" ht="19.5" customHeight="1">
      <c r="A569" s="612"/>
      <c r="B569" s="659" t="s">
        <v>38</v>
      </c>
      <c r="C569" s="717"/>
      <c r="D569" s="736"/>
      <c r="E569" s="660"/>
      <c r="F569" s="661"/>
      <c r="G569" s="662"/>
      <c r="H569" s="662"/>
      <c r="I569" s="585"/>
      <c r="J569" s="618"/>
      <c r="K569" s="618"/>
      <c r="L569" s="664"/>
      <c r="M569" s="613">
        <f>SUM(M564:M568)</f>
        <v>0</v>
      </c>
    </row>
    <row r="570" spans="1:13" ht="19.5" customHeight="1">
      <c r="A570" s="611"/>
      <c r="B570" s="690" t="s">
        <v>206</v>
      </c>
      <c r="C570" s="715"/>
      <c r="D570" s="704"/>
      <c r="E570" s="675"/>
      <c r="F570" s="677"/>
      <c r="G570" s="678"/>
      <c r="H570" s="678"/>
      <c r="I570" s="601"/>
      <c r="J570" s="598"/>
      <c r="K570" s="598"/>
      <c r="L570" s="679"/>
      <c r="M570" s="614"/>
    </row>
    <row r="571" spans="1:13" ht="19.5" customHeight="1">
      <c r="A571" s="611"/>
      <c r="B571" s="690" t="s">
        <v>66</v>
      </c>
      <c r="C571" s="715" t="s">
        <v>136</v>
      </c>
      <c r="D571" s="704">
        <f>23*5</f>
        <v>115</v>
      </c>
      <c r="E571" s="590"/>
      <c r="F571" s="706">
        <f>E571*D571</f>
        <v>0</v>
      </c>
      <c r="G571" s="636"/>
      <c r="H571" s="636"/>
      <c r="I571" s="578"/>
      <c r="J571" s="637"/>
      <c r="K571" s="637">
        <f>(F571+J571)*0.12</f>
        <v>0</v>
      </c>
      <c r="L571" s="638">
        <f>(F571+K571)/D571</f>
        <v>0</v>
      </c>
      <c r="M571" s="639">
        <f>K571+F571</f>
        <v>0</v>
      </c>
    </row>
    <row r="572" spans="1:13" ht="19.5" customHeight="1">
      <c r="A572" s="611"/>
      <c r="B572" s="690" t="s">
        <v>67</v>
      </c>
      <c r="C572" s="715" t="s">
        <v>136</v>
      </c>
      <c r="D572" s="704">
        <v>35</v>
      </c>
      <c r="E572" s="590"/>
      <c r="F572" s="706">
        <f>E572*D572</f>
        <v>0</v>
      </c>
      <c r="G572" s="636"/>
      <c r="H572" s="636"/>
      <c r="I572" s="578"/>
      <c r="J572" s="637"/>
      <c r="K572" s="637">
        <f>(F572+J572)*0.12</f>
        <v>0</v>
      </c>
      <c r="L572" s="638">
        <f>(F572+K572)/D572</f>
        <v>0</v>
      </c>
      <c r="M572" s="639">
        <f>K572+F572</f>
        <v>0</v>
      </c>
    </row>
    <row r="573" spans="1:13" ht="19.5" customHeight="1">
      <c r="A573" s="611"/>
      <c r="B573" s="690" t="s">
        <v>68</v>
      </c>
      <c r="C573" s="715" t="s">
        <v>136</v>
      </c>
      <c r="D573" s="744">
        <v>5</v>
      </c>
      <c r="E573" s="590"/>
      <c r="F573" s="706">
        <f>E573*D573</f>
        <v>0</v>
      </c>
      <c r="G573" s="636"/>
      <c r="H573" s="636"/>
      <c r="I573" s="578"/>
      <c r="J573" s="637"/>
      <c r="K573" s="637">
        <f>(F573+J573)*0.12</f>
        <v>0</v>
      </c>
      <c r="L573" s="638">
        <f>(F573+K573)/D573</f>
        <v>0</v>
      </c>
      <c r="M573" s="639">
        <f>K573+F573</f>
        <v>0</v>
      </c>
    </row>
    <row r="574" spans="1:13" ht="19.5" customHeight="1">
      <c r="A574" s="611"/>
      <c r="B574" s="690" t="s">
        <v>69</v>
      </c>
      <c r="C574" s="715" t="s">
        <v>136</v>
      </c>
      <c r="D574" s="745">
        <f>15*5</f>
        <v>75</v>
      </c>
      <c r="E574" s="590"/>
      <c r="F574" s="706">
        <f>E574*D574</f>
        <v>0</v>
      </c>
      <c r="G574" s="636"/>
      <c r="H574" s="636"/>
      <c r="I574" s="578"/>
      <c r="J574" s="637"/>
      <c r="K574" s="637">
        <f>(F574+J574)*0.12</f>
        <v>0</v>
      </c>
      <c r="L574" s="638">
        <f>(F574+K574)/D574</f>
        <v>0</v>
      </c>
      <c r="M574" s="639">
        <f>K574+F574</f>
        <v>0</v>
      </c>
    </row>
    <row r="575" spans="1:13" ht="19.5" customHeight="1">
      <c r="A575" s="612"/>
      <c r="B575" s="659" t="s">
        <v>38</v>
      </c>
      <c r="C575" s="717"/>
      <c r="D575" s="751"/>
      <c r="E575" s="660"/>
      <c r="F575" s="661"/>
      <c r="G575" s="662"/>
      <c r="H575" s="662"/>
      <c r="I575" s="585"/>
      <c r="J575" s="618"/>
      <c r="K575" s="618"/>
      <c r="L575" s="664"/>
      <c r="M575" s="613">
        <f>SUM(M571:M574)</f>
        <v>0</v>
      </c>
    </row>
    <row r="576" spans="1:13" ht="19.5" customHeight="1">
      <c r="A576" s="611"/>
      <c r="B576" s="690" t="s">
        <v>207</v>
      </c>
      <c r="C576" s="715"/>
      <c r="D576" s="745"/>
      <c r="E576" s="675"/>
      <c r="F576" s="677"/>
      <c r="G576" s="678"/>
      <c r="H576" s="678"/>
      <c r="I576" s="601"/>
      <c r="J576" s="598"/>
      <c r="K576" s="598"/>
      <c r="L576" s="679"/>
      <c r="M576" s="614"/>
    </row>
    <row r="577" spans="1:13" ht="19.5" customHeight="1">
      <c r="A577" s="611"/>
      <c r="B577" s="693" t="s">
        <v>71</v>
      </c>
      <c r="C577" s="715" t="s">
        <v>136</v>
      </c>
      <c r="D577" s="746">
        <v>10</v>
      </c>
      <c r="E577" s="590"/>
      <c r="F577" s="706">
        <f>E577*D577</f>
        <v>0</v>
      </c>
      <c r="G577" s="636"/>
      <c r="H577" s="636"/>
      <c r="I577" s="578"/>
      <c r="J577" s="637"/>
      <c r="K577" s="637">
        <f>(F577+J577)*0.12</f>
        <v>0</v>
      </c>
      <c r="L577" s="638">
        <f>(F577+K577)/D577</f>
        <v>0</v>
      </c>
      <c r="M577" s="639">
        <f>K577+F577</f>
        <v>0</v>
      </c>
    </row>
    <row r="578" spans="1:13" ht="19.5" customHeight="1">
      <c r="A578" s="611"/>
      <c r="B578" s="693" t="s">
        <v>72</v>
      </c>
      <c r="C578" s="715" t="s">
        <v>80</v>
      </c>
      <c r="D578" s="745">
        <v>20</v>
      </c>
      <c r="E578" s="590"/>
      <c r="F578" s="706">
        <f>E578*D578</f>
        <v>0</v>
      </c>
      <c r="G578" s="636"/>
      <c r="H578" s="636"/>
      <c r="I578" s="578"/>
      <c r="J578" s="637"/>
      <c r="K578" s="637">
        <f>(F578+J578)*0.12</f>
        <v>0</v>
      </c>
      <c r="L578" s="638">
        <f>(F578+K578)/D578</f>
        <v>0</v>
      </c>
      <c r="M578" s="639">
        <f>K578+F578</f>
        <v>0</v>
      </c>
    </row>
    <row r="579" spans="1:13" ht="19.5" customHeight="1">
      <c r="A579" s="611"/>
      <c r="B579" s="693" t="s">
        <v>73</v>
      </c>
      <c r="C579" s="715" t="s">
        <v>137</v>
      </c>
      <c r="D579" s="745">
        <v>100</v>
      </c>
      <c r="E579" s="590"/>
      <c r="F579" s="706">
        <f>E579*D579</f>
        <v>0</v>
      </c>
      <c r="G579" s="636"/>
      <c r="H579" s="636"/>
      <c r="I579" s="578"/>
      <c r="J579" s="637"/>
      <c r="K579" s="637">
        <f>(F579+J579)*0.12</f>
        <v>0</v>
      </c>
      <c r="L579" s="638">
        <f>(F579+K579)/D579</f>
        <v>0</v>
      </c>
      <c r="M579" s="639">
        <f>K579+F579</f>
        <v>0</v>
      </c>
    </row>
    <row r="580" spans="1:13" ht="19.5" customHeight="1">
      <c r="A580" s="611"/>
      <c r="B580" s="693" t="s">
        <v>74</v>
      </c>
      <c r="C580" s="715" t="s">
        <v>137</v>
      </c>
      <c r="D580" s="747">
        <v>90</v>
      </c>
      <c r="E580" s="590"/>
      <c r="F580" s="706">
        <f>E580*D580</f>
        <v>0</v>
      </c>
      <c r="G580" s="636"/>
      <c r="H580" s="636"/>
      <c r="I580" s="578"/>
      <c r="J580" s="637"/>
      <c r="K580" s="637">
        <f>(F580+J580)*0.12</f>
        <v>0</v>
      </c>
      <c r="L580" s="638">
        <f>(F580+K580)/D580</f>
        <v>0</v>
      </c>
      <c r="M580" s="639">
        <f>K580+F580</f>
        <v>0</v>
      </c>
    </row>
    <row r="581" spans="1:13" ht="19.5" customHeight="1">
      <c r="A581" s="612"/>
      <c r="B581" s="659" t="s">
        <v>38</v>
      </c>
      <c r="C581" s="717"/>
      <c r="D581" s="736"/>
      <c r="E581" s="660"/>
      <c r="F581" s="661"/>
      <c r="G581" s="662"/>
      <c r="H581" s="662"/>
      <c r="I581" s="585"/>
      <c r="J581" s="618"/>
      <c r="K581" s="618"/>
      <c r="L581" s="664"/>
      <c r="M581" s="613">
        <f>SUM(M577:M580)</f>
        <v>0</v>
      </c>
    </row>
    <row r="582" spans="1:13" ht="19.5" customHeight="1">
      <c r="A582" s="611"/>
      <c r="B582" s="693" t="s">
        <v>77</v>
      </c>
      <c r="C582" s="715" t="s">
        <v>138</v>
      </c>
      <c r="D582" s="748">
        <v>1</v>
      </c>
      <c r="E582" s="590"/>
      <c r="F582" s="706">
        <f>E582*D582</f>
        <v>0</v>
      </c>
      <c r="G582" s="636"/>
      <c r="H582" s="636"/>
      <c r="I582" s="578"/>
      <c r="J582" s="637"/>
      <c r="K582" s="637">
        <f>(F582+J582)*0.12</f>
        <v>0</v>
      </c>
      <c r="L582" s="638">
        <f>(F582+K582)/D582</f>
        <v>0</v>
      </c>
      <c r="M582" s="639">
        <f>K582+F582</f>
        <v>0</v>
      </c>
    </row>
    <row r="583" spans="1:13" ht="19.5" customHeight="1">
      <c r="A583" s="611"/>
      <c r="B583" s="693" t="s">
        <v>78</v>
      </c>
      <c r="C583" s="715" t="s">
        <v>139</v>
      </c>
      <c r="D583" s="743">
        <v>5</v>
      </c>
      <c r="E583" s="590"/>
      <c r="F583" s="706">
        <f>E583*D583</f>
        <v>0</v>
      </c>
      <c r="G583" s="636"/>
      <c r="H583" s="636"/>
      <c r="I583" s="578"/>
      <c r="J583" s="637"/>
      <c r="K583" s="637">
        <f>(F583+J583)*0.12</f>
        <v>0</v>
      </c>
      <c r="L583" s="638">
        <f>(F583+K583)/D583</f>
        <v>0</v>
      </c>
      <c r="M583" s="639">
        <f>K583+F583</f>
        <v>0</v>
      </c>
    </row>
    <row r="584" spans="1:13" ht="19.5" customHeight="1">
      <c r="A584" s="611"/>
      <c r="B584" s="693" t="s">
        <v>79</v>
      </c>
      <c r="C584" s="718" t="s">
        <v>138</v>
      </c>
      <c r="D584" s="743">
        <v>50</v>
      </c>
      <c r="E584" s="590"/>
      <c r="F584" s="706">
        <f>E584*D584</f>
        <v>0</v>
      </c>
      <c r="G584" s="636"/>
      <c r="H584" s="636"/>
      <c r="I584" s="578"/>
      <c r="J584" s="637"/>
      <c r="K584" s="637">
        <f>(F584+J584)*0.12</f>
        <v>0</v>
      </c>
      <c r="L584" s="638">
        <f>(F584+K584)/D584</f>
        <v>0</v>
      </c>
      <c r="M584" s="639">
        <f>K584+F584</f>
        <v>0</v>
      </c>
    </row>
    <row r="585" spans="1:13" ht="19.5" customHeight="1">
      <c r="A585" s="612"/>
      <c r="B585" s="659" t="s">
        <v>38</v>
      </c>
      <c r="C585" s="722"/>
      <c r="D585" s="749"/>
      <c r="E585" s="660"/>
      <c r="F585" s="695"/>
      <c r="G585" s="696"/>
      <c r="H585" s="696"/>
      <c r="I585" s="628"/>
      <c r="J585" s="697"/>
      <c r="K585" s="697"/>
      <c r="L585" s="698"/>
      <c r="M585" s="629">
        <f>SUM(M582:M584)</f>
        <v>0</v>
      </c>
    </row>
    <row r="586" spans="1:13" ht="15.75">
      <c r="A586" s="623"/>
      <c r="B586" s="699" t="s">
        <v>196</v>
      </c>
      <c r="C586" s="752"/>
      <c r="D586" s="709"/>
      <c r="E586" s="642"/>
      <c r="F586" s="643"/>
      <c r="G586" s="733"/>
      <c r="H586" s="733"/>
      <c r="I586" s="734"/>
      <c r="J586" s="645"/>
      <c r="K586" s="645"/>
      <c r="L586" s="646"/>
      <c r="M586" s="624">
        <f>M585+M581+M575+M569+M562</f>
        <v>0</v>
      </c>
    </row>
    <row r="587" spans="1:13" ht="18">
      <c r="A587" s="847" t="s">
        <v>338</v>
      </c>
      <c r="B587" s="881" t="s">
        <v>329</v>
      </c>
      <c r="C587" s="713"/>
      <c r="D587" s="713"/>
      <c r="E587" s="653"/>
      <c r="F587" s="654"/>
      <c r="G587" s="845"/>
      <c r="H587" s="845"/>
      <c r="I587" s="846"/>
      <c r="J587" s="595"/>
      <c r="K587" s="595"/>
      <c r="L587" s="656"/>
      <c r="M587" s="848"/>
    </row>
    <row r="588" spans="1:13" ht="15.75">
      <c r="A588" s="764"/>
      <c r="B588" s="693" t="s">
        <v>274</v>
      </c>
      <c r="C588" s="715" t="s">
        <v>278</v>
      </c>
      <c r="D588" s="743">
        <v>2</v>
      </c>
      <c r="E588" s="766"/>
      <c r="F588" s="706">
        <f>E588*D588</f>
        <v>0</v>
      </c>
      <c r="G588" s="636"/>
      <c r="H588" s="636"/>
      <c r="I588" s="578"/>
      <c r="J588" s="637"/>
      <c r="K588" s="637">
        <f>(F588+J588)*0.12</f>
        <v>0</v>
      </c>
      <c r="L588" s="638">
        <f>(F588+K588)/D588</f>
        <v>0</v>
      </c>
      <c r="M588" s="639">
        <f>F588</f>
        <v>0</v>
      </c>
    </row>
    <row r="589" spans="1:13" ht="15.75">
      <c r="A589" s="764"/>
      <c r="B589" s="693" t="s">
        <v>279</v>
      </c>
      <c r="C589" s="715" t="s">
        <v>278</v>
      </c>
      <c r="D589" s="743">
        <v>4</v>
      </c>
      <c r="E589" s="766"/>
      <c r="F589" s="706">
        <f aca="true" t="shared" si="44" ref="F589:F598">E589*D589</f>
        <v>0</v>
      </c>
      <c r="G589" s="636"/>
      <c r="H589" s="636"/>
      <c r="I589" s="578"/>
      <c r="J589" s="637"/>
      <c r="K589" s="637">
        <f aca="true" t="shared" si="45" ref="K589:K598">(F589+J589)*0.12</f>
        <v>0</v>
      </c>
      <c r="L589" s="638">
        <f aca="true" t="shared" si="46" ref="L589:L598">(F589+K589)/D589</f>
        <v>0</v>
      </c>
      <c r="M589" s="639">
        <f aca="true" t="shared" si="47" ref="M589:M598">F589</f>
        <v>0</v>
      </c>
    </row>
    <row r="590" spans="1:13" ht="15.75">
      <c r="A590" s="764"/>
      <c r="B590" s="693" t="s">
        <v>281</v>
      </c>
      <c r="C590" s="715" t="s">
        <v>278</v>
      </c>
      <c r="D590" s="743">
        <v>4</v>
      </c>
      <c r="E590" s="766"/>
      <c r="F590" s="706">
        <f t="shared" si="44"/>
        <v>0</v>
      </c>
      <c r="G590" s="636"/>
      <c r="H590" s="636"/>
      <c r="I590" s="578"/>
      <c r="J590" s="637"/>
      <c r="K590" s="637">
        <f t="shared" si="45"/>
        <v>0</v>
      </c>
      <c r="L590" s="638">
        <f t="shared" si="46"/>
        <v>0</v>
      </c>
      <c r="M590" s="639">
        <f t="shared" si="47"/>
        <v>0</v>
      </c>
    </row>
    <row r="591" spans="1:13" ht="15.75">
      <c r="A591" s="764"/>
      <c r="B591" s="693" t="s">
        <v>283</v>
      </c>
      <c r="C591" s="715" t="s">
        <v>278</v>
      </c>
      <c r="D591" s="743">
        <v>3</v>
      </c>
      <c r="E591" s="766"/>
      <c r="F591" s="706">
        <f t="shared" si="44"/>
        <v>0</v>
      </c>
      <c r="G591" s="636"/>
      <c r="H591" s="636"/>
      <c r="I591" s="578"/>
      <c r="J591" s="637"/>
      <c r="K591" s="637">
        <f t="shared" si="45"/>
        <v>0</v>
      </c>
      <c r="L591" s="638">
        <f t="shared" si="46"/>
        <v>0</v>
      </c>
      <c r="M591" s="639">
        <f t="shared" si="47"/>
        <v>0</v>
      </c>
    </row>
    <row r="592" spans="1:13" ht="15.75">
      <c r="A592" s="764"/>
      <c r="B592" s="693" t="s">
        <v>285</v>
      </c>
      <c r="C592" s="715" t="s">
        <v>278</v>
      </c>
      <c r="D592" s="743">
        <v>2</v>
      </c>
      <c r="E592" s="766"/>
      <c r="F592" s="706">
        <f t="shared" si="44"/>
        <v>0</v>
      </c>
      <c r="G592" s="636"/>
      <c r="H592" s="636"/>
      <c r="I592" s="578"/>
      <c r="J592" s="637"/>
      <c r="K592" s="637">
        <f t="shared" si="45"/>
        <v>0</v>
      </c>
      <c r="L592" s="638">
        <f t="shared" si="46"/>
        <v>0</v>
      </c>
      <c r="M592" s="639">
        <f t="shared" si="47"/>
        <v>0</v>
      </c>
    </row>
    <row r="593" spans="1:13" ht="15.75">
      <c r="A593" s="764"/>
      <c r="B593" s="693" t="s">
        <v>287</v>
      </c>
      <c r="C593" s="715" t="s">
        <v>278</v>
      </c>
      <c r="D593" s="743">
        <v>4</v>
      </c>
      <c r="E593" s="766"/>
      <c r="F593" s="706">
        <f t="shared" si="44"/>
        <v>0</v>
      </c>
      <c r="G593" s="636"/>
      <c r="H593" s="636"/>
      <c r="I593" s="578"/>
      <c r="J593" s="637"/>
      <c r="K593" s="637">
        <f t="shared" si="45"/>
        <v>0</v>
      </c>
      <c r="L593" s="638">
        <f t="shared" si="46"/>
        <v>0</v>
      </c>
      <c r="M593" s="639">
        <f t="shared" si="47"/>
        <v>0</v>
      </c>
    </row>
    <row r="594" spans="1:13" ht="15.75">
      <c r="A594" s="764"/>
      <c r="B594" s="693" t="s">
        <v>289</v>
      </c>
      <c r="C594" s="715" t="s">
        <v>33</v>
      </c>
      <c r="D594" s="743">
        <v>250</v>
      </c>
      <c r="E594" s="766"/>
      <c r="F594" s="706">
        <f t="shared" si="44"/>
        <v>0</v>
      </c>
      <c r="G594" s="636"/>
      <c r="H594" s="636"/>
      <c r="I594" s="578"/>
      <c r="J594" s="637"/>
      <c r="K594" s="637">
        <f t="shared" si="45"/>
        <v>0</v>
      </c>
      <c r="L594" s="638">
        <f t="shared" si="46"/>
        <v>0</v>
      </c>
      <c r="M594" s="639">
        <f t="shared" si="47"/>
        <v>0</v>
      </c>
    </row>
    <row r="595" spans="1:13" ht="15.75">
      <c r="A595" s="764"/>
      <c r="B595" s="693" t="s">
        <v>292</v>
      </c>
      <c r="C595" s="715" t="s">
        <v>278</v>
      </c>
      <c r="D595" s="743">
        <v>7</v>
      </c>
      <c r="E595" s="766"/>
      <c r="F595" s="706">
        <f t="shared" si="44"/>
        <v>0</v>
      </c>
      <c r="G595" s="636"/>
      <c r="H595" s="636"/>
      <c r="I595" s="578"/>
      <c r="J595" s="637"/>
      <c r="K595" s="637">
        <f t="shared" si="45"/>
        <v>0</v>
      </c>
      <c r="L595" s="638">
        <f t="shared" si="46"/>
        <v>0</v>
      </c>
      <c r="M595" s="639">
        <f t="shared" si="47"/>
        <v>0</v>
      </c>
    </row>
    <row r="596" spans="1:13" ht="15.75">
      <c r="A596" s="764"/>
      <c r="B596" s="693" t="s">
        <v>293</v>
      </c>
      <c r="C596" s="715" t="s">
        <v>278</v>
      </c>
      <c r="D596" s="743">
        <v>5</v>
      </c>
      <c r="E596" s="766"/>
      <c r="F596" s="706">
        <f t="shared" si="44"/>
        <v>0</v>
      </c>
      <c r="G596" s="636"/>
      <c r="H596" s="636"/>
      <c r="I596" s="578"/>
      <c r="J596" s="637"/>
      <c r="K596" s="637">
        <f t="shared" si="45"/>
        <v>0</v>
      </c>
      <c r="L596" s="638">
        <f t="shared" si="46"/>
        <v>0</v>
      </c>
      <c r="M596" s="639">
        <f t="shared" si="47"/>
        <v>0</v>
      </c>
    </row>
    <row r="597" spans="1:13" ht="15.75">
      <c r="A597" s="764"/>
      <c r="B597" s="693" t="s">
        <v>333</v>
      </c>
      <c r="C597" s="715" t="s">
        <v>30</v>
      </c>
      <c r="D597" s="743">
        <v>1</v>
      </c>
      <c r="E597" s="766"/>
      <c r="F597" s="706">
        <f t="shared" si="44"/>
        <v>0</v>
      </c>
      <c r="G597" s="636"/>
      <c r="H597" s="636"/>
      <c r="I597" s="578"/>
      <c r="J597" s="637"/>
      <c r="K597" s="637">
        <f t="shared" si="45"/>
        <v>0</v>
      </c>
      <c r="L597" s="638">
        <f t="shared" si="46"/>
        <v>0</v>
      </c>
      <c r="M597" s="639">
        <f t="shared" si="47"/>
        <v>0</v>
      </c>
    </row>
    <row r="598" spans="1:13" ht="15.75">
      <c r="A598" s="764"/>
      <c r="B598" s="693" t="s">
        <v>331</v>
      </c>
      <c r="C598" s="715" t="s">
        <v>30</v>
      </c>
      <c r="D598" s="743">
        <v>1</v>
      </c>
      <c r="E598" s="766"/>
      <c r="F598" s="706">
        <f t="shared" si="44"/>
        <v>0</v>
      </c>
      <c r="G598" s="636"/>
      <c r="H598" s="636"/>
      <c r="I598" s="578"/>
      <c r="J598" s="637"/>
      <c r="K598" s="637">
        <f t="shared" si="45"/>
        <v>0</v>
      </c>
      <c r="L598" s="638">
        <f t="shared" si="46"/>
        <v>0</v>
      </c>
      <c r="M598" s="639">
        <f t="shared" si="47"/>
        <v>0</v>
      </c>
    </row>
    <row r="599" spans="1:13" ht="15.75">
      <c r="A599" s="764"/>
      <c r="B599" s="693"/>
      <c r="C599" s="715"/>
      <c r="D599" s="743"/>
      <c r="E599" s="766"/>
      <c r="F599" s="706"/>
      <c r="G599" s="636"/>
      <c r="H599" s="636"/>
      <c r="I599" s="578"/>
      <c r="J599" s="637"/>
      <c r="K599" s="637"/>
      <c r="L599" s="638"/>
      <c r="M599" s="639"/>
    </row>
    <row r="600" spans="1:13" ht="15.75">
      <c r="A600" s="764"/>
      <c r="B600" s="693" t="s">
        <v>330</v>
      </c>
      <c r="C600" s="715"/>
      <c r="D600" s="743"/>
      <c r="E600" s="766"/>
      <c r="F600" s="706"/>
      <c r="G600" s="636"/>
      <c r="H600" s="636"/>
      <c r="I600" s="578"/>
      <c r="J600" s="637"/>
      <c r="K600" s="637"/>
      <c r="L600" s="638"/>
      <c r="M600" s="639"/>
    </row>
    <row r="601" spans="1:13" ht="15.75">
      <c r="A601" s="764"/>
      <c r="B601" s="2"/>
      <c r="C601" s="715"/>
      <c r="D601" s="743"/>
      <c r="E601" s="766"/>
      <c r="F601" s="706"/>
      <c r="G601" s="636"/>
      <c r="H601" s="636"/>
      <c r="I601" s="578"/>
      <c r="J601" s="637"/>
      <c r="K601" s="637"/>
      <c r="L601" s="638"/>
      <c r="M601" s="639"/>
    </row>
    <row r="602" spans="1:13" ht="15.75">
      <c r="A602" s="764"/>
      <c r="B602" s="693"/>
      <c r="C602" s="715"/>
      <c r="D602" s="743"/>
      <c r="E602" s="766"/>
      <c r="F602" s="706"/>
      <c r="G602" s="636"/>
      <c r="H602" s="636"/>
      <c r="I602" s="578"/>
      <c r="J602" s="637"/>
      <c r="K602" s="637"/>
      <c r="L602" s="638"/>
      <c r="M602" s="639"/>
    </row>
    <row r="603" spans="1:13" ht="18">
      <c r="A603" s="612"/>
      <c r="B603" s="659" t="s">
        <v>38</v>
      </c>
      <c r="C603" s="722"/>
      <c r="D603" s="749"/>
      <c r="E603" s="660"/>
      <c r="F603" s="695"/>
      <c r="G603" s="696"/>
      <c r="H603" s="696"/>
      <c r="I603" s="628"/>
      <c r="J603" s="697"/>
      <c r="K603" s="697"/>
      <c r="L603" s="698"/>
      <c r="M603" s="629">
        <f>SUM(M588:M602)</f>
        <v>0</v>
      </c>
    </row>
    <row r="604" spans="1:13" ht="18">
      <c r="A604" s="847" t="s">
        <v>155</v>
      </c>
      <c r="B604" s="881" t="s">
        <v>361</v>
      </c>
      <c r="C604" s="843"/>
      <c r="D604" s="713"/>
      <c r="E604" s="653"/>
      <c r="F604" s="654"/>
      <c r="G604" s="845"/>
      <c r="H604" s="845"/>
      <c r="I604" s="846"/>
      <c r="J604" s="595"/>
      <c r="K604" s="595"/>
      <c r="L604" s="656"/>
      <c r="M604" s="849"/>
    </row>
    <row r="605" spans="1:13" ht="43.5">
      <c r="A605" s="764"/>
      <c r="B605" s="780" t="s">
        <v>342</v>
      </c>
      <c r="C605" s="718" t="s">
        <v>30</v>
      </c>
      <c r="D605" s="743">
        <v>1</v>
      </c>
      <c r="E605" s="766"/>
      <c r="F605" s="706">
        <f>E605*D605</f>
        <v>0</v>
      </c>
      <c r="G605" s="636"/>
      <c r="H605" s="636"/>
      <c r="I605" s="578"/>
      <c r="J605" s="637"/>
      <c r="K605" s="637">
        <f>(F605+J605)*0.12</f>
        <v>0</v>
      </c>
      <c r="L605" s="638">
        <f>(F605+K605)/D605</f>
        <v>0</v>
      </c>
      <c r="M605" s="639">
        <f>F605</f>
        <v>0</v>
      </c>
    </row>
    <row r="606" spans="1:13" ht="15.75">
      <c r="A606" s="764"/>
      <c r="B606" s="693" t="s">
        <v>330</v>
      </c>
      <c r="C606" s="718"/>
      <c r="D606" s="720"/>
      <c r="E606" s="766"/>
      <c r="F606" s="674"/>
      <c r="G606" s="636"/>
      <c r="H606" s="636"/>
      <c r="I606" s="578"/>
      <c r="J606" s="637"/>
      <c r="K606" s="637"/>
      <c r="L606" s="638"/>
      <c r="M606" s="767"/>
    </row>
    <row r="607" spans="1:13" ht="18">
      <c r="A607" s="612"/>
      <c r="B607" s="659" t="s">
        <v>38</v>
      </c>
      <c r="C607" s="722"/>
      <c r="D607" s="749"/>
      <c r="E607" s="660"/>
      <c r="F607" s="695"/>
      <c r="G607" s="696"/>
      <c r="H607" s="696"/>
      <c r="I607" s="628"/>
      <c r="J607" s="697"/>
      <c r="K607" s="697"/>
      <c r="L607" s="698"/>
      <c r="M607" s="629">
        <f>SUM(M604:M606)</f>
        <v>0</v>
      </c>
    </row>
    <row r="608" spans="1:13" ht="15.75">
      <c r="A608" s="764"/>
      <c r="B608" s="765"/>
      <c r="C608" s="718"/>
      <c r="D608" s="720"/>
      <c r="E608" s="766"/>
      <c r="F608" s="674"/>
      <c r="G608" s="636"/>
      <c r="H608" s="636"/>
      <c r="I608" s="578"/>
      <c r="J608" s="637"/>
      <c r="K608" s="637"/>
      <c r="L608" s="638"/>
      <c r="M608" s="767"/>
    </row>
    <row r="609" spans="1:13" ht="30" customHeight="1">
      <c r="A609" s="602"/>
      <c r="B609" s="681" t="s">
        <v>148</v>
      </c>
      <c r="C609" s="709"/>
      <c r="D609" s="709"/>
      <c r="E609" s="642"/>
      <c r="F609" s="643"/>
      <c r="G609" s="733"/>
      <c r="H609" s="733"/>
      <c r="I609" s="734"/>
      <c r="J609" s="645"/>
      <c r="K609" s="645"/>
      <c r="L609" s="646"/>
      <c r="M609" s="603">
        <f>M375+M520+M414+M554+M450+M488+M586</f>
        <v>0</v>
      </c>
    </row>
    <row r="610" spans="1:13" ht="32.25" customHeight="1">
      <c r="A610" s="630"/>
      <c r="B610" s="700" t="s">
        <v>223</v>
      </c>
      <c r="C610" s="711"/>
      <c r="D610" s="711"/>
      <c r="E610" s="648"/>
      <c r="F610" s="649"/>
      <c r="G610" s="668"/>
      <c r="H610" s="668"/>
      <c r="I610" s="594"/>
      <c r="J610" s="604"/>
      <c r="K610" s="604"/>
      <c r="L610" s="651"/>
      <c r="M610" s="631">
        <f>M180+M311+M341</f>
        <v>0</v>
      </c>
    </row>
    <row r="611" spans="1:13" ht="32.25" customHeight="1" thickBot="1">
      <c r="A611" s="632"/>
      <c r="B611" s="701" t="s">
        <v>224</v>
      </c>
      <c r="C611" s="753"/>
      <c r="D611" s="753"/>
      <c r="E611" s="754"/>
      <c r="F611" s="755"/>
      <c r="G611" s="756"/>
      <c r="H611" s="756"/>
      <c r="I611" s="757"/>
      <c r="J611" s="758"/>
      <c r="K611" s="758"/>
      <c r="L611" s="759"/>
      <c r="M611" s="633">
        <f>M610+M609+M18-M603+M607</f>
        <v>0</v>
      </c>
    </row>
  </sheetData>
  <sheetProtection/>
  <mergeCells count="10">
    <mergeCell ref="A6:B6"/>
    <mergeCell ref="A9:A10"/>
    <mergeCell ref="B9:B10"/>
    <mergeCell ref="I9:J9"/>
    <mergeCell ref="L9:L10"/>
    <mergeCell ref="C9:C10"/>
    <mergeCell ref="G9:H9"/>
    <mergeCell ref="D9:D10"/>
    <mergeCell ref="E9:E10"/>
    <mergeCell ref="F9:F10"/>
  </mergeCells>
  <printOptions horizontalCentered="1"/>
  <pageMargins left="0.5" right="0" top="0.93" bottom="0.85" header="0.3" footer="0.3"/>
  <pageSetup fitToHeight="64" horizontalDpi="600" verticalDpi="600" orientation="landscape" paperSize="9" scale="5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0.7109375" style="0" customWidth="1"/>
    <col min="2" max="2" width="69.7109375" style="0" customWidth="1"/>
    <col min="3" max="3" width="21.57421875" style="0" customWidth="1"/>
  </cols>
  <sheetData>
    <row r="2" ht="15.75" thickBot="1"/>
    <row r="3" spans="1:3" ht="19.5" thickBot="1">
      <c r="A3" s="877" t="s">
        <v>365</v>
      </c>
      <c r="B3" s="878" t="s">
        <v>364</v>
      </c>
      <c r="C3" s="879" t="s">
        <v>269</v>
      </c>
    </row>
    <row r="4" spans="1:3" ht="16.5">
      <c r="A4" s="863" t="s">
        <v>17</v>
      </c>
      <c r="B4" s="864" t="s">
        <v>18</v>
      </c>
      <c r="C4" s="865">
        <f>'DAP AC cost  without OCM'!M18</f>
        <v>0</v>
      </c>
    </row>
    <row r="5" spans="1:3" ht="16.5">
      <c r="A5" s="781" t="s">
        <v>24</v>
      </c>
      <c r="B5" s="782" t="s">
        <v>344</v>
      </c>
      <c r="C5" s="857">
        <f>SUM(C6:C13)</f>
        <v>0</v>
      </c>
    </row>
    <row r="6" spans="1:3" ht="16.5">
      <c r="A6" s="783" t="s">
        <v>345</v>
      </c>
      <c r="B6" s="784" t="s">
        <v>163</v>
      </c>
      <c r="C6" s="861">
        <f>'DAP AC cost  without OCM'!M51</f>
        <v>0</v>
      </c>
    </row>
    <row r="7" spans="1:3" ht="16.5">
      <c r="A7" s="783" t="s">
        <v>346</v>
      </c>
      <c r="B7" s="784" t="s">
        <v>83</v>
      </c>
      <c r="C7" s="861">
        <f>'DAP AC cost  without OCM'!M96</f>
        <v>0</v>
      </c>
    </row>
    <row r="8" spans="1:3" ht="16.5">
      <c r="A8" s="791" t="s">
        <v>347</v>
      </c>
      <c r="B8" s="784" t="s">
        <v>92</v>
      </c>
      <c r="C8" s="861">
        <f>'DAP AC cost  without OCM'!M135</f>
        <v>0</v>
      </c>
    </row>
    <row r="9" spans="1:3" ht="16.5">
      <c r="A9" s="621" t="s">
        <v>348</v>
      </c>
      <c r="B9" s="862" t="s">
        <v>93</v>
      </c>
      <c r="C9" s="861">
        <f>'DAP AC cost  without OCM'!M179</f>
        <v>0</v>
      </c>
    </row>
    <row r="10" spans="1:3" ht="16.5">
      <c r="A10" s="791" t="s">
        <v>349</v>
      </c>
      <c r="B10" s="787" t="s">
        <v>362</v>
      </c>
      <c r="C10" s="861">
        <f>'DAP AC cost  without OCM'!M219</f>
        <v>0</v>
      </c>
    </row>
    <row r="11" spans="1:3" ht="16.5">
      <c r="A11" s="791" t="s">
        <v>350</v>
      </c>
      <c r="B11" s="787" t="s">
        <v>100</v>
      </c>
      <c r="C11" s="861">
        <f>'DAP AC cost  without OCM'!M265</f>
        <v>0</v>
      </c>
    </row>
    <row r="12" spans="1:3" ht="16.5">
      <c r="A12" s="791" t="s">
        <v>351</v>
      </c>
      <c r="B12" s="787" t="s">
        <v>195</v>
      </c>
      <c r="C12" s="861">
        <f>'DAP AC cost  without OCM'!M310</f>
        <v>0</v>
      </c>
    </row>
    <row r="13" spans="1:3" ht="16.5">
      <c r="A13" s="791" t="s">
        <v>352</v>
      </c>
      <c r="B13" s="787" t="s">
        <v>102</v>
      </c>
      <c r="C13" s="861">
        <f>'DAP AC cost  without OCM'!M341</f>
        <v>0</v>
      </c>
    </row>
    <row r="14" spans="1:3" ht="16.5">
      <c r="A14" s="781" t="s">
        <v>197</v>
      </c>
      <c r="B14" s="782" t="s">
        <v>353</v>
      </c>
      <c r="C14" s="857">
        <f>SUM(C15:C21)</f>
        <v>0</v>
      </c>
    </row>
    <row r="15" spans="1:3" ht="16.5">
      <c r="A15" s="621" t="s">
        <v>354</v>
      </c>
      <c r="B15" s="862" t="s">
        <v>183</v>
      </c>
      <c r="C15" s="861">
        <f>'DAP AC cost  without OCM'!M375</f>
        <v>0</v>
      </c>
    </row>
    <row r="16" spans="1:3" ht="16.5">
      <c r="A16" s="621" t="s">
        <v>355</v>
      </c>
      <c r="B16" s="862" t="s">
        <v>125</v>
      </c>
      <c r="C16" s="861">
        <f>'DAP AC cost  without OCM'!M414</f>
        <v>0</v>
      </c>
    </row>
    <row r="17" spans="1:3" ht="16.5">
      <c r="A17" s="621" t="s">
        <v>356</v>
      </c>
      <c r="B17" s="862" t="s">
        <v>133</v>
      </c>
      <c r="C17" s="861">
        <f>'DAP AC cost  without OCM'!M450</f>
        <v>0</v>
      </c>
    </row>
    <row r="18" spans="1:3" ht="16.5">
      <c r="A18" s="621" t="s">
        <v>357</v>
      </c>
      <c r="B18" s="862" t="s">
        <v>134</v>
      </c>
      <c r="C18" s="861">
        <f>'DAP AC cost  without OCM'!M488</f>
        <v>0</v>
      </c>
    </row>
    <row r="19" spans="1:3" ht="16.5">
      <c r="A19" s="621" t="s">
        <v>358</v>
      </c>
      <c r="B19" s="862" t="s">
        <v>362</v>
      </c>
      <c r="C19" s="861">
        <f>'DAP AC cost  without OCM'!M520</f>
        <v>0</v>
      </c>
    </row>
    <row r="20" spans="1:3" ht="16.5">
      <c r="A20" s="621" t="s">
        <v>359</v>
      </c>
      <c r="B20" s="862" t="s">
        <v>100</v>
      </c>
      <c r="C20" s="861">
        <f>'DAP AC cost  without OCM'!M554</f>
        <v>0</v>
      </c>
    </row>
    <row r="21" spans="1:3" ht="15.75">
      <c r="A21" s="764" t="s">
        <v>360</v>
      </c>
      <c r="B21" s="862" t="s">
        <v>195</v>
      </c>
      <c r="C21" s="861">
        <f>'DAP AC cost  without OCM'!M586</f>
        <v>0</v>
      </c>
    </row>
    <row r="22" spans="1:3" ht="16.5">
      <c r="A22" s="781" t="s">
        <v>199</v>
      </c>
      <c r="B22" s="782" t="s">
        <v>329</v>
      </c>
      <c r="C22" s="857">
        <f>'DAP AC cost  without OCM'!M603</f>
        <v>0</v>
      </c>
    </row>
    <row r="23" spans="1:3" ht="16.5">
      <c r="A23" s="781" t="s">
        <v>363</v>
      </c>
      <c r="B23" s="782" t="s">
        <v>361</v>
      </c>
      <c r="C23" s="857">
        <f>'DAP AC cost  without OCM'!M607</f>
        <v>0</v>
      </c>
    </row>
    <row r="24" spans="1:3" ht="19.5" thickBot="1">
      <c r="A24" s="858" t="s">
        <v>270</v>
      </c>
      <c r="B24" s="859"/>
      <c r="C24" s="860">
        <f>C4+C5+C14-C22+C23</f>
        <v>0</v>
      </c>
    </row>
    <row r="26" ht="15">
      <c r="A26" s="880" t="s">
        <v>366</v>
      </c>
    </row>
    <row r="27" ht="15">
      <c r="A27" t="s">
        <v>367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zoomScale="85" zoomScaleNormal="85" zoomScalePageLayoutView="0" workbookViewId="0" topLeftCell="A1">
      <selection activeCell="J46" sqref="J46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7.57421875" style="0" customWidth="1"/>
    <col min="4" max="4" width="7.8515625" style="0" customWidth="1"/>
    <col min="5" max="5" width="6.57421875" style="0" customWidth="1"/>
    <col min="6" max="6" width="6.8515625" style="0" customWidth="1"/>
    <col min="7" max="7" width="15.00390625" style="0" customWidth="1"/>
    <col min="8" max="8" width="14.140625" style="0" customWidth="1"/>
    <col min="9" max="9" width="17.28125" style="0" customWidth="1"/>
    <col min="10" max="10" width="13.28125" style="0" bestFit="1" customWidth="1"/>
    <col min="13" max="13" width="13.28125" style="0" bestFit="1" customWidth="1"/>
  </cols>
  <sheetData>
    <row r="2" ht="18.75">
      <c r="A2" s="768" t="s">
        <v>368</v>
      </c>
    </row>
    <row r="3" spans="3:6" ht="15.75" thickBot="1">
      <c r="C3" s="813"/>
      <c r="D3" s="813"/>
      <c r="E3" s="813"/>
      <c r="F3" s="813"/>
    </row>
    <row r="4" spans="2:9" ht="30">
      <c r="B4" s="525" t="s">
        <v>271</v>
      </c>
      <c r="C4" s="816" t="s">
        <v>334</v>
      </c>
      <c r="D4" s="817"/>
      <c r="E4" s="814" t="s">
        <v>262</v>
      </c>
      <c r="F4" s="815"/>
      <c r="G4" s="526" t="s">
        <v>266</v>
      </c>
      <c r="H4" s="521" t="s">
        <v>267</v>
      </c>
      <c r="I4" s="522" t="s">
        <v>269</v>
      </c>
    </row>
    <row r="5" spans="2:9" ht="15.75" thickBot="1">
      <c r="B5" s="532"/>
      <c r="C5" s="528" t="s">
        <v>264</v>
      </c>
      <c r="D5" s="529" t="s">
        <v>263</v>
      </c>
      <c r="E5" s="529" t="s">
        <v>264</v>
      </c>
      <c r="F5" s="530" t="s">
        <v>263</v>
      </c>
      <c r="G5" s="533"/>
      <c r="H5" s="534"/>
      <c r="I5" s="535"/>
    </row>
    <row r="6" spans="2:9" ht="15">
      <c r="B6" s="516" t="s">
        <v>235</v>
      </c>
      <c r="C6" s="536">
        <v>10</v>
      </c>
      <c r="D6" s="537">
        <v>2</v>
      </c>
      <c r="E6" s="536"/>
      <c r="F6" s="536"/>
      <c r="G6" s="538">
        <f>'DAP AC cost  without OCM'!M51</f>
        <v>0</v>
      </c>
      <c r="H6" s="538">
        <f>'DAP AC cost  without OCM'!M375</f>
        <v>0</v>
      </c>
      <c r="I6" s="539">
        <f>H6+G6</f>
        <v>0</v>
      </c>
    </row>
    <row r="7" spans="2:9" ht="15">
      <c r="B7" s="517"/>
      <c r="C7" s="523">
        <v>1</v>
      </c>
      <c r="D7" s="524">
        <v>3</v>
      </c>
      <c r="E7" s="523"/>
      <c r="F7" s="523"/>
      <c r="G7" s="518"/>
      <c r="H7" s="518"/>
      <c r="I7" s="520">
        <f aca="true" t="shared" si="0" ref="I7:I23">H7+G7</f>
        <v>0</v>
      </c>
    </row>
    <row r="8" spans="2:9" ht="15.75" thickBot="1">
      <c r="B8" s="540"/>
      <c r="C8" s="541">
        <v>1</v>
      </c>
      <c r="D8" s="542">
        <v>1</v>
      </c>
      <c r="E8" s="541"/>
      <c r="F8" s="541"/>
      <c r="G8" s="534"/>
      <c r="H8" s="534"/>
      <c r="I8" s="543">
        <f t="shared" si="0"/>
        <v>0</v>
      </c>
    </row>
    <row r="9" spans="2:9" ht="15">
      <c r="B9" s="516" t="s">
        <v>236</v>
      </c>
      <c r="C9" s="536">
        <v>5</v>
      </c>
      <c r="D9" s="537">
        <v>3</v>
      </c>
      <c r="E9" s="536">
        <v>1</v>
      </c>
      <c r="F9" s="537">
        <v>1</v>
      </c>
      <c r="G9" s="538">
        <f>'DAP AC cost  without OCM'!M265</f>
        <v>0</v>
      </c>
      <c r="H9" s="538">
        <f>'DAP AC cost  without OCM'!M554</f>
        <v>0</v>
      </c>
      <c r="I9" s="539">
        <f t="shared" si="0"/>
        <v>0</v>
      </c>
    </row>
    <row r="10" spans="2:9" ht="15.75" thickBot="1">
      <c r="B10" s="540"/>
      <c r="C10" s="541"/>
      <c r="D10" s="542"/>
      <c r="E10" s="541">
        <v>2</v>
      </c>
      <c r="F10" s="542">
        <v>1.5</v>
      </c>
      <c r="G10" s="534"/>
      <c r="H10" s="534"/>
      <c r="I10" s="543">
        <f t="shared" si="0"/>
        <v>0</v>
      </c>
    </row>
    <row r="11" spans="2:9" ht="15">
      <c r="B11" s="516" t="s">
        <v>237</v>
      </c>
      <c r="C11" s="536">
        <v>1</v>
      </c>
      <c r="D11" s="537">
        <v>1</v>
      </c>
      <c r="E11" s="536">
        <v>1</v>
      </c>
      <c r="F11" s="537">
        <v>1</v>
      </c>
      <c r="G11" s="538">
        <f>'DAP AC cost  without OCM'!M96</f>
        <v>0</v>
      </c>
      <c r="H11" s="538">
        <f>'DAP AC cost  without OCM'!M414</f>
        <v>0</v>
      </c>
      <c r="I11" s="539">
        <f t="shared" si="0"/>
        <v>0</v>
      </c>
    </row>
    <row r="12" spans="2:9" ht="15">
      <c r="B12" s="517"/>
      <c r="C12" s="523">
        <v>3</v>
      </c>
      <c r="D12" s="524">
        <v>1.5</v>
      </c>
      <c r="E12" s="523">
        <v>1</v>
      </c>
      <c r="F12" s="524">
        <v>2.5</v>
      </c>
      <c r="G12" s="518"/>
      <c r="H12" s="518"/>
      <c r="I12" s="520">
        <f t="shared" si="0"/>
        <v>0</v>
      </c>
    </row>
    <row r="13" spans="2:9" ht="15">
      <c r="B13" s="517"/>
      <c r="C13" s="523">
        <v>1</v>
      </c>
      <c r="D13" s="524">
        <v>2</v>
      </c>
      <c r="E13" s="523"/>
      <c r="F13" s="524"/>
      <c r="G13" s="518"/>
      <c r="H13" s="518"/>
      <c r="I13" s="520">
        <f t="shared" si="0"/>
        <v>0</v>
      </c>
    </row>
    <row r="14" spans="2:9" ht="15">
      <c r="B14" s="517"/>
      <c r="C14" s="523">
        <v>8</v>
      </c>
      <c r="D14" s="524">
        <v>2.5</v>
      </c>
      <c r="E14" s="523"/>
      <c r="F14" s="524"/>
      <c r="G14" s="518"/>
      <c r="H14" s="518"/>
      <c r="I14" s="520">
        <f t="shared" si="0"/>
        <v>0</v>
      </c>
    </row>
    <row r="15" spans="2:9" ht="15.75" thickBot="1">
      <c r="B15" s="540"/>
      <c r="C15" s="541">
        <v>1</v>
      </c>
      <c r="D15" s="542">
        <v>3</v>
      </c>
      <c r="E15" s="541"/>
      <c r="F15" s="542"/>
      <c r="G15" s="534"/>
      <c r="H15" s="534"/>
      <c r="I15" s="543">
        <f t="shared" si="0"/>
        <v>0</v>
      </c>
    </row>
    <row r="16" spans="2:9" ht="15">
      <c r="B16" s="516" t="s">
        <v>238</v>
      </c>
      <c r="C16" s="536">
        <v>4</v>
      </c>
      <c r="D16" s="537">
        <v>1.5</v>
      </c>
      <c r="E16" s="536"/>
      <c r="F16" s="536"/>
      <c r="G16" s="538">
        <f>'DAP AC cost  without OCM'!M135</f>
        <v>0</v>
      </c>
      <c r="H16" s="538">
        <f>'DAP AC cost  without OCM'!M450</f>
        <v>0</v>
      </c>
      <c r="I16" s="539">
        <f t="shared" si="0"/>
        <v>0</v>
      </c>
    </row>
    <row r="17" spans="2:9" ht="15">
      <c r="B17" s="517"/>
      <c r="C17" s="523">
        <v>4</v>
      </c>
      <c r="D17" s="524">
        <v>2</v>
      </c>
      <c r="E17" s="523"/>
      <c r="F17" s="523"/>
      <c r="G17" s="518"/>
      <c r="H17" s="518"/>
      <c r="I17" s="520">
        <f t="shared" si="0"/>
        <v>0</v>
      </c>
    </row>
    <row r="18" spans="2:9" ht="15.75" thickBot="1">
      <c r="B18" s="540"/>
      <c r="C18" s="541">
        <v>8</v>
      </c>
      <c r="D18" s="542">
        <v>2.5</v>
      </c>
      <c r="E18" s="541"/>
      <c r="F18" s="541"/>
      <c r="G18" s="534"/>
      <c r="H18" s="534"/>
      <c r="I18" s="543">
        <f t="shared" si="0"/>
        <v>0</v>
      </c>
    </row>
    <row r="19" spans="2:9" ht="13.5" customHeight="1">
      <c r="B19" s="516" t="s">
        <v>239</v>
      </c>
      <c r="C19" s="536">
        <v>1</v>
      </c>
      <c r="D19" s="537">
        <v>1</v>
      </c>
      <c r="E19" s="536"/>
      <c r="F19" s="536"/>
      <c r="G19" s="538">
        <f>'DAP AC cost  without OCM'!M310</f>
        <v>0</v>
      </c>
      <c r="H19" s="538">
        <f>'DAP AC cost  without OCM'!M586</f>
        <v>0</v>
      </c>
      <c r="I19" s="539">
        <f t="shared" si="0"/>
        <v>0</v>
      </c>
    </row>
    <row r="20" spans="2:9" ht="13.5" customHeight="1">
      <c r="B20" s="517"/>
      <c r="C20" s="523">
        <v>5</v>
      </c>
      <c r="D20" s="524">
        <v>1.5</v>
      </c>
      <c r="E20" s="523"/>
      <c r="F20" s="523"/>
      <c r="G20" s="518"/>
      <c r="H20" s="518"/>
      <c r="I20" s="520">
        <f t="shared" si="0"/>
        <v>0</v>
      </c>
    </row>
    <row r="21" spans="2:9" ht="13.5" customHeight="1">
      <c r="B21" s="517"/>
      <c r="C21" s="523">
        <v>6</v>
      </c>
      <c r="D21" s="524">
        <v>2</v>
      </c>
      <c r="E21" s="523"/>
      <c r="F21" s="523"/>
      <c r="G21" s="518"/>
      <c r="H21" s="518"/>
      <c r="I21" s="520">
        <f t="shared" si="0"/>
        <v>0</v>
      </c>
    </row>
    <row r="22" spans="2:9" ht="13.5" customHeight="1" thickBot="1">
      <c r="B22" s="540"/>
      <c r="C22" s="541">
        <v>1</v>
      </c>
      <c r="D22" s="542">
        <v>3</v>
      </c>
      <c r="E22" s="541"/>
      <c r="F22" s="541"/>
      <c r="G22" s="534"/>
      <c r="H22" s="534"/>
      <c r="I22" s="543">
        <f t="shared" si="0"/>
        <v>0</v>
      </c>
    </row>
    <row r="23" spans="2:9" ht="15">
      <c r="B23" s="516" t="s">
        <v>240</v>
      </c>
      <c r="C23" s="536">
        <v>4</v>
      </c>
      <c r="D23" s="537">
        <v>2</v>
      </c>
      <c r="E23" s="536">
        <v>2</v>
      </c>
      <c r="F23" s="537">
        <v>1</v>
      </c>
      <c r="G23" s="538">
        <f>'DAP AC cost  without OCM'!M179</f>
        <v>0</v>
      </c>
      <c r="H23" s="538">
        <f>'DAP AC cost  without OCM'!M488</f>
        <v>0</v>
      </c>
      <c r="I23" s="539">
        <f t="shared" si="0"/>
        <v>0</v>
      </c>
    </row>
    <row r="24" spans="2:9" ht="15">
      <c r="B24" s="517"/>
      <c r="C24" s="523">
        <v>9</v>
      </c>
      <c r="D24" s="524">
        <v>2.5</v>
      </c>
      <c r="E24" s="523">
        <v>1</v>
      </c>
      <c r="F24" s="524">
        <v>2</v>
      </c>
      <c r="G24" s="518"/>
      <c r="H24" s="518"/>
      <c r="I24" s="519"/>
    </row>
    <row r="25" spans="2:9" ht="15.75" thickBot="1">
      <c r="B25" s="540"/>
      <c r="C25" s="541"/>
      <c r="D25" s="541"/>
      <c r="E25" s="541">
        <v>2</v>
      </c>
      <c r="F25" s="542">
        <v>3</v>
      </c>
      <c r="G25" s="534"/>
      <c r="H25" s="534"/>
      <c r="I25" s="535"/>
    </row>
    <row r="26" spans="2:9" ht="15">
      <c r="B26" s="546" t="s">
        <v>242</v>
      </c>
      <c r="C26" s="547">
        <v>6</v>
      </c>
      <c r="D26" s="547">
        <v>2</v>
      </c>
      <c r="E26" s="547">
        <v>2</v>
      </c>
      <c r="F26" s="548">
        <v>1</v>
      </c>
      <c r="G26" s="551">
        <f>'DAP AC cost  without OCM'!M219</f>
        <v>0</v>
      </c>
      <c r="H26" s="551">
        <f>'DAP AC cost  without OCM'!M520</f>
        <v>0</v>
      </c>
      <c r="I26" s="539">
        <f>H26+G26</f>
        <v>0</v>
      </c>
    </row>
    <row r="27" spans="2:9" ht="15">
      <c r="B27" s="546"/>
      <c r="C27" s="547"/>
      <c r="D27" s="547"/>
      <c r="E27" s="547">
        <v>4</v>
      </c>
      <c r="F27" s="548">
        <v>1.5</v>
      </c>
      <c r="G27" s="549"/>
      <c r="H27" s="549"/>
      <c r="I27" s="550"/>
    </row>
    <row r="28" spans="2:9" ht="15.75" thickBot="1">
      <c r="B28" s="540"/>
      <c r="C28" s="541"/>
      <c r="D28" s="541"/>
      <c r="E28" s="541"/>
      <c r="F28" s="542"/>
      <c r="G28" s="534"/>
      <c r="H28" s="534"/>
      <c r="I28" s="535"/>
    </row>
    <row r="29" spans="2:10" ht="30.75" customHeight="1">
      <c r="B29" s="544" t="s">
        <v>265</v>
      </c>
      <c r="C29" s="527">
        <f>SUM(C6:C26)</f>
        <v>79</v>
      </c>
      <c r="D29" s="527"/>
      <c r="E29" s="527">
        <f>SUM(E6:E27)</f>
        <v>16</v>
      </c>
      <c r="F29" s="527"/>
      <c r="G29" s="531">
        <f>SUM(G6:G28)</f>
        <v>0</v>
      </c>
      <c r="H29" s="531">
        <f>SUM(H6:H26)</f>
        <v>0</v>
      </c>
      <c r="I29" s="545"/>
      <c r="J29" s="318"/>
    </row>
    <row r="30" spans="2:9" ht="15">
      <c r="B30" s="769" t="s">
        <v>268</v>
      </c>
      <c r="C30" s="770"/>
      <c r="D30" s="770"/>
      <c r="E30" s="770"/>
      <c r="F30" s="770"/>
      <c r="G30" s="770"/>
      <c r="H30" s="770"/>
      <c r="I30" s="771">
        <f>'DAP AC cost  without OCM'!M341</f>
        <v>0</v>
      </c>
    </row>
    <row r="31" spans="1:9" ht="6.75" customHeight="1">
      <c r="A31" s="866"/>
      <c r="B31" s="867"/>
      <c r="C31" s="868"/>
      <c r="D31" s="868"/>
      <c r="E31" s="868"/>
      <c r="F31" s="868"/>
      <c r="G31" s="868"/>
      <c r="H31" s="868"/>
      <c r="I31" s="869"/>
    </row>
    <row r="32" spans="1:9" ht="6.75" customHeight="1">
      <c r="A32" s="870"/>
      <c r="B32" s="871"/>
      <c r="C32" s="872"/>
      <c r="D32" s="872"/>
      <c r="E32" s="872"/>
      <c r="F32" s="872"/>
      <c r="G32" s="872"/>
      <c r="H32" s="872"/>
      <c r="I32" s="873"/>
    </row>
    <row r="33" spans="1:9" ht="6.75" customHeight="1" thickBot="1">
      <c r="A33" s="856"/>
      <c r="B33" s="874"/>
      <c r="C33" s="875"/>
      <c r="D33" s="875"/>
      <c r="E33" s="875"/>
      <c r="F33" s="875"/>
      <c r="G33" s="875"/>
      <c r="H33" s="875"/>
      <c r="I33" s="876"/>
    </row>
    <row r="34" spans="1:13" ht="55.5" customHeight="1">
      <c r="A34" s="772" t="s">
        <v>335</v>
      </c>
      <c r="B34" s="812" t="s">
        <v>343</v>
      </c>
      <c r="C34" s="812"/>
      <c r="D34" s="812"/>
      <c r="E34" s="812"/>
      <c r="F34" s="812"/>
      <c r="G34" s="773"/>
      <c r="H34" s="773"/>
      <c r="I34" s="774">
        <f>'DAP AC cost  without OCM'!M18</f>
        <v>0</v>
      </c>
      <c r="M34" s="318"/>
    </row>
    <row r="35" spans="1:10" ht="56.25" customHeight="1">
      <c r="A35" s="775" t="s">
        <v>336</v>
      </c>
      <c r="B35" s="811" t="s">
        <v>339</v>
      </c>
      <c r="C35" s="811"/>
      <c r="D35" s="811"/>
      <c r="E35" s="811"/>
      <c r="F35" s="811"/>
      <c r="G35" s="776"/>
      <c r="H35" s="776"/>
      <c r="I35" s="520">
        <f>G29+I30</f>
        <v>0</v>
      </c>
      <c r="J35" s="318"/>
    </row>
    <row r="36" spans="1:10" ht="41.25" customHeight="1">
      <c r="A36" s="775" t="s">
        <v>337</v>
      </c>
      <c r="B36" s="811" t="s">
        <v>340</v>
      </c>
      <c r="C36" s="811"/>
      <c r="D36" s="811"/>
      <c r="E36" s="811"/>
      <c r="F36" s="811"/>
      <c r="G36" s="776"/>
      <c r="H36" s="776"/>
      <c r="I36" s="520">
        <f>H29</f>
        <v>0</v>
      </c>
      <c r="J36" s="318"/>
    </row>
    <row r="37" spans="1:10" ht="24.75" customHeight="1">
      <c r="A37" s="775" t="s">
        <v>338</v>
      </c>
      <c r="B37" s="811" t="s">
        <v>341</v>
      </c>
      <c r="C37" s="811"/>
      <c r="D37" s="811"/>
      <c r="E37" s="811"/>
      <c r="F37" s="811"/>
      <c r="G37" s="776"/>
      <c r="H37" s="776"/>
      <c r="I37" s="520">
        <f>'DAP AC cost  without OCM'!M603</f>
        <v>0</v>
      </c>
      <c r="J37" s="318"/>
    </row>
    <row r="38" spans="1:10" ht="51" customHeight="1">
      <c r="A38" s="775" t="s">
        <v>155</v>
      </c>
      <c r="B38" s="811" t="s">
        <v>342</v>
      </c>
      <c r="C38" s="811"/>
      <c r="D38" s="811"/>
      <c r="E38" s="811"/>
      <c r="F38" s="811"/>
      <c r="G38" s="776"/>
      <c r="H38" s="776"/>
      <c r="I38" s="520">
        <f>'DAP AC cost  without OCM'!M607</f>
        <v>0</v>
      </c>
      <c r="J38" s="318"/>
    </row>
    <row r="39" spans="1:10" ht="19.5" customHeight="1">
      <c r="A39" s="517"/>
      <c r="B39" s="777"/>
      <c r="C39" s="523"/>
      <c r="D39" s="523"/>
      <c r="E39" s="523"/>
      <c r="F39" s="523"/>
      <c r="G39" s="776"/>
      <c r="H39" s="776"/>
      <c r="I39" s="519"/>
      <c r="J39" s="318"/>
    </row>
    <row r="40" spans="1:9" ht="15.75" thickBot="1">
      <c r="A40" s="540"/>
      <c r="B40" s="778" t="s">
        <v>270</v>
      </c>
      <c r="C40" s="778"/>
      <c r="D40" s="778"/>
      <c r="E40" s="778"/>
      <c r="F40" s="778"/>
      <c r="G40" s="778"/>
      <c r="H40" s="778"/>
      <c r="I40" s="779">
        <f>I34+I35+I36-I37+I38</f>
        <v>0</v>
      </c>
    </row>
    <row r="41" spans="7:8" ht="15">
      <c r="G41" s="318"/>
      <c r="H41" s="318"/>
    </row>
    <row r="42" spans="1:7" ht="15">
      <c r="A42" t="s">
        <v>369</v>
      </c>
      <c r="G42" s="318"/>
    </row>
    <row r="43" spans="2:9" ht="15">
      <c r="B43" t="s">
        <v>370</v>
      </c>
      <c r="I43" s="318"/>
    </row>
  </sheetData>
  <sheetProtection/>
  <mergeCells count="8">
    <mergeCell ref="B38:F38"/>
    <mergeCell ref="B34:F34"/>
    <mergeCell ref="C3:F3"/>
    <mergeCell ref="E4:F4"/>
    <mergeCell ref="C4:D4"/>
    <mergeCell ref="B35:F35"/>
    <mergeCell ref="B36:F36"/>
    <mergeCell ref="B37:F3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4.57421875" style="0" customWidth="1"/>
    <col min="3" max="3" width="20.421875" style="0" customWidth="1"/>
    <col min="4" max="4" width="34.140625" style="0" customWidth="1"/>
  </cols>
  <sheetData>
    <row r="1" ht="15">
      <c r="A1" t="s">
        <v>234</v>
      </c>
    </row>
    <row r="2" spans="1:4" ht="15">
      <c r="A2" t="s">
        <v>231</v>
      </c>
      <c r="B2" t="s">
        <v>241</v>
      </c>
      <c r="C2" t="s">
        <v>232</v>
      </c>
      <c r="D2" t="s">
        <v>233</v>
      </c>
    </row>
    <row r="3" spans="1:4" ht="15">
      <c r="A3" t="s">
        <v>235</v>
      </c>
      <c r="B3" s="318">
        <f>'DAP AC cost  without OCM'!M51</f>
        <v>0</v>
      </c>
      <c r="C3" s="318">
        <f>'DAP AC cost  without OCM'!M375</f>
        <v>0</v>
      </c>
      <c r="D3" s="318">
        <f>B3+C3</f>
        <v>0</v>
      </c>
    </row>
    <row r="4" spans="1:4" ht="15">
      <c r="A4" t="s">
        <v>236</v>
      </c>
      <c r="B4" s="318">
        <f>'DAP AC cost  without OCM'!M265</f>
        <v>0</v>
      </c>
      <c r="C4" s="318">
        <f>'DAP AC cost  without OCM'!M554</f>
        <v>0</v>
      </c>
      <c r="D4" s="318">
        <f aca="true" t="shared" si="0" ref="D4:D9">B4+C4</f>
        <v>0</v>
      </c>
    </row>
    <row r="5" spans="1:4" ht="15">
      <c r="A5" t="s">
        <v>237</v>
      </c>
      <c r="B5" s="318">
        <f>'DAP AC cost  without OCM'!M96</f>
        <v>0</v>
      </c>
      <c r="C5" s="318">
        <f>'DAP AC cost  without OCM'!M414</f>
        <v>0</v>
      </c>
      <c r="D5" s="318">
        <f t="shared" si="0"/>
        <v>0</v>
      </c>
    </row>
    <row r="6" spans="1:4" ht="15">
      <c r="A6" t="s">
        <v>238</v>
      </c>
      <c r="B6" s="318">
        <f>'DAP AC cost  without OCM'!M135</f>
        <v>0</v>
      </c>
      <c r="C6" s="318">
        <f>'DAP AC cost  without OCM'!M450</f>
        <v>0</v>
      </c>
      <c r="D6" s="318">
        <f t="shared" si="0"/>
        <v>0</v>
      </c>
    </row>
    <row r="7" spans="1:4" ht="15">
      <c r="A7" t="s">
        <v>239</v>
      </c>
      <c r="B7" s="318">
        <f>'DAP AC cost  without OCM'!M310</f>
        <v>0</v>
      </c>
      <c r="C7" s="318">
        <f>'DAP AC cost  without OCM'!M586</f>
        <v>0</v>
      </c>
      <c r="D7" s="318">
        <f t="shared" si="0"/>
        <v>0</v>
      </c>
    </row>
    <row r="8" spans="1:4" ht="15">
      <c r="A8" t="s">
        <v>240</v>
      </c>
      <c r="B8" s="318">
        <f>'DAP AC cost  without OCM'!M179</f>
        <v>0</v>
      </c>
      <c r="C8" s="318">
        <f>'DAP AC cost  without OCM'!M488</f>
        <v>0</v>
      </c>
      <c r="D8" s="318">
        <f t="shared" si="0"/>
        <v>0</v>
      </c>
    </row>
    <row r="9" spans="1:4" ht="15">
      <c r="A9" t="s">
        <v>242</v>
      </c>
      <c r="B9" s="318">
        <f>'DAP AC cost  without OCM'!M219</f>
        <v>0</v>
      </c>
      <c r="C9" s="318">
        <f>'DAP AC cost  without OCM'!M520</f>
        <v>0</v>
      </c>
      <c r="D9" s="318">
        <f t="shared" si="0"/>
        <v>0</v>
      </c>
    </row>
    <row r="10" spans="1:4" ht="15">
      <c r="A10" t="s">
        <v>244</v>
      </c>
      <c r="D10" s="515">
        <v>290000</v>
      </c>
    </row>
    <row r="11" spans="1:4" ht="15">
      <c r="A11" t="s">
        <v>243</v>
      </c>
      <c r="D11" s="318">
        <f>'DAP AC cost  without OCM'!M341</f>
        <v>0</v>
      </c>
    </row>
    <row r="12" ht="15">
      <c r="D12" s="318">
        <f>SUM(D3:D11)</f>
        <v>290000</v>
      </c>
    </row>
    <row r="13" ht="15">
      <c r="D13" s="318">
        <f>D9</f>
        <v>0</v>
      </c>
    </row>
    <row r="14" ht="15">
      <c r="D14" s="318">
        <f>D12-D13</f>
        <v>290000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0"/>
  <sheetViews>
    <sheetView zoomScale="70" zoomScaleNormal="70" zoomScaleSheetLayoutView="85" zoomScalePageLayoutView="0" workbookViewId="0" topLeftCell="A391">
      <selection activeCell="P663" sqref="P663"/>
    </sheetView>
  </sheetViews>
  <sheetFormatPr defaultColWidth="9.140625" defaultRowHeight="15"/>
  <cols>
    <col min="1" max="1" width="10.7109375" style="3" customWidth="1"/>
    <col min="2" max="2" width="68.28125" style="1" customWidth="1"/>
    <col min="3" max="3" width="8.57421875" style="1" customWidth="1"/>
    <col min="4" max="4" width="11.8515625" style="514" customWidth="1"/>
    <col min="5" max="5" width="15.28125" style="514" customWidth="1"/>
    <col min="6" max="6" width="25.8515625" style="514" customWidth="1"/>
    <col min="7" max="7" width="12.7109375" style="2" customWidth="1"/>
    <col min="8" max="8" width="13.140625" style="2" customWidth="1"/>
    <col min="9" max="9" width="9.7109375" style="2" customWidth="1"/>
    <col min="10" max="10" width="20.7109375" style="2" customWidth="1"/>
    <col min="11" max="11" width="21.140625" style="2" customWidth="1"/>
    <col min="12" max="12" width="23.7109375" style="2" customWidth="1"/>
    <col min="13" max="13" width="25.00390625" style="2" customWidth="1"/>
    <col min="14" max="14" width="14.28125" style="319" hidden="1" customWidth="1"/>
    <col min="15" max="15" width="9.140625" style="2" customWidth="1"/>
    <col min="16" max="16" width="12.57421875" style="2" customWidth="1"/>
    <col min="17" max="17" width="13.57421875" style="2" customWidth="1"/>
    <col min="18" max="18" width="9.140625" style="2" customWidth="1"/>
    <col min="19" max="19" width="14.28125" style="2" bestFit="1" customWidth="1"/>
    <col min="20" max="16384" width="9.140625" style="2" customWidth="1"/>
  </cols>
  <sheetData>
    <row r="1" spans="1:13" ht="15">
      <c r="A1" s="818" t="s">
        <v>213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</row>
    <row r="2" spans="1:13" ht="15">
      <c r="A2" s="818" t="s">
        <v>214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</row>
    <row r="3" spans="1:13" ht="15">
      <c r="A3" s="818" t="s">
        <v>153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</row>
    <row r="4" spans="1:13" ht="15.75" thickBot="1">
      <c r="A4" s="818" t="s">
        <v>222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</row>
    <row r="5" spans="1:14" ht="15" customHeight="1">
      <c r="A5" s="800" t="s">
        <v>9</v>
      </c>
      <c r="B5" s="802" t="s">
        <v>10</v>
      </c>
      <c r="C5" s="802" t="s">
        <v>12</v>
      </c>
      <c r="D5" s="820" t="s">
        <v>11</v>
      </c>
      <c r="E5" s="822" t="s">
        <v>14</v>
      </c>
      <c r="F5" s="822" t="s">
        <v>15</v>
      </c>
      <c r="G5" s="804" t="s">
        <v>13</v>
      </c>
      <c r="H5" s="804"/>
      <c r="I5" s="804" t="s">
        <v>0</v>
      </c>
      <c r="J5" s="804"/>
      <c r="K5" s="6" t="s">
        <v>4</v>
      </c>
      <c r="L5" s="805" t="s">
        <v>6</v>
      </c>
      <c r="M5" s="7" t="s">
        <v>7</v>
      </c>
      <c r="N5" s="824" t="s">
        <v>8</v>
      </c>
    </row>
    <row r="6" spans="1:14" ht="12.75">
      <c r="A6" s="801"/>
      <c r="B6" s="803"/>
      <c r="C6" s="803"/>
      <c r="D6" s="821"/>
      <c r="E6" s="823"/>
      <c r="F6" s="823"/>
      <c r="G6" s="8" t="s">
        <v>36</v>
      </c>
      <c r="H6" s="8" t="s">
        <v>37</v>
      </c>
      <c r="I6" s="8" t="s">
        <v>1</v>
      </c>
      <c r="J6" s="8" t="s">
        <v>2</v>
      </c>
      <c r="K6" s="8" t="s">
        <v>3</v>
      </c>
      <c r="L6" s="806"/>
      <c r="M6" s="9" t="s">
        <v>5</v>
      </c>
      <c r="N6" s="824"/>
    </row>
    <row r="7" spans="1:14" ht="15.75" customHeight="1">
      <c r="A7" s="14">
        <v>1</v>
      </c>
      <c r="B7" s="15">
        <v>2</v>
      </c>
      <c r="C7" s="15">
        <v>3</v>
      </c>
      <c r="D7" s="320">
        <v>4</v>
      </c>
      <c r="E7" s="321">
        <v>5</v>
      </c>
      <c r="F7" s="321">
        <v>6</v>
      </c>
      <c r="G7" s="16">
        <v>7</v>
      </c>
      <c r="H7" s="16">
        <v>8</v>
      </c>
      <c r="I7" s="16">
        <v>9</v>
      </c>
      <c r="J7" s="16">
        <v>10</v>
      </c>
      <c r="K7" s="17">
        <v>11</v>
      </c>
      <c r="L7" s="17">
        <v>12</v>
      </c>
      <c r="M7" s="32">
        <v>13</v>
      </c>
      <c r="N7" s="322">
        <v>14</v>
      </c>
    </row>
    <row r="8" spans="1:13" s="328" customFormat="1" ht="30" customHeight="1">
      <c r="A8" s="173" t="s">
        <v>17</v>
      </c>
      <c r="B8" s="18" t="s">
        <v>18</v>
      </c>
      <c r="C8" s="323"/>
      <c r="D8" s="324"/>
      <c r="E8" s="325"/>
      <c r="F8" s="324"/>
      <c r="G8" s="326"/>
      <c r="H8" s="326"/>
      <c r="I8" s="326"/>
      <c r="J8" s="324"/>
      <c r="K8" s="324"/>
      <c r="L8" s="327"/>
      <c r="M8" s="38"/>
    </row>
    <row r="9" spans="1:13" s="328" customFormat="1" ht="15" customHeight="1">
      <c r="A9" s="12"/>
      <c r="B9" s="19" t="s">
        <v>19</v>
      </c>
      <c r="C9" s="11" t="s">
        <v>30</v>
      </c>
      <c r="D9" s="329">
        <v>1</v>
      </c>
      <c r="E9" s="330">
        <v>0</v>
      </c>
      <c r="F9" s="33"/>
      <c r="G9" s="331">
        <f>F9*0.09</f>
        <v>0</v>
      </c>
      <c r="H9" s="331">
        <f>F9*0.08</f>
        <v>0</v>
      </c>
      <c r="I9" s="332">
        <f>0.09+0.08</f>
        <v>0.16999999999999998</v>
      </c>
      <c r="J9" s="333">
        <f>G9+H9</f>
        <v>0</v>
      </c>
      <c r="K9" s="333">
        <f>(F9+J9)*0.12</f>
        <v>0</v>
      </c>
      <c r="L9" s="334">
        <f>J9+K9</f>
        <v>0</v>
      </c>
      <c r="M9" s="334">
        <v>50000</v>
      </c>
    </row>
    <row r="10" spans="1:13" s="328" customFormat="1" ht="15" customHeight="1">
      <c r="A10" s="12"/>
      <c r="B10" s="19" t="s">
        <v>20</v>
      </c>
      <c r="C10" s="11" t="s">
        <v>30</v>
      </c>
      <c r="D10" s="329">
        <v>1</v>
      </c>
      <c r="E10" s="330">
        <v>0</v>
      </c>
      <c r="F10" s="34"/>
      <c r="G10" s="331">
        <f>F10*0.09</f>
        <v>0</v>
      </c>
      <c r="H10" s="331">
        <f>F10*0.08</f>
        <v>0</v>
      </c>
      <c r="I10" s="332">
        <f>0.09+0.08</f>
        <v>0.16999999999999998</v>
      </c>
      <c r="J10" s="333">
        <f>G10+H10</f>
        <v>0</v>
      </c>
      <c r="K10" s="333">
        <f>(F10+J10)*0.12</f>
        <v>0</v>
      </c>
      <c r="L10" s="334">
        <f>J10+K10</f>
        <v>0</v>
      </c>
      <c r="M10" s="34">
        <v>30000</v>
      </c>
    </row>
    <row r="11" spans="1:13" s="328" customFormat="1" ht="15" customHeight="1">
      <c r="A11" s="825"/>
      <c r="B11" s="826" t="s">
        <v>21</v>
      </c>
      <c r="C11" s="827" t="s">
        <v>30</v>
      </c>
      <c r="D11" s="828">
        <v>1</v>
      </c>
      <c r="E11" s="829">
        <v>0</v>
      </c>
      <c r="F11" s="831"/>
      <c r="G11" s="832">
        <f>F11*0.09</f>
        <v>0</v>
      </c>
      <c r="H11" s="832">
        <f>F11*0.08</f>
        <v>0</v>
      </c>
      <c r="I11" s="835">
        <v>0.16999999999999998</v>
      </c>
      <c r="J11" s="837">
        <f>F11*0.17</f>
        <v>0</v>
      </c>
      <c r="K11" s="837"/>
      <c r="L11" s="839">
        <f>J11+K11</f>
        <v>0</v>
      </c>
      <c r="M11" s="831">
        <v>75000</v>
      </c>
    </row>
    <row r="12" spans="1:13" s="328" customFormat="1" ht="15" customHeight="1">
      <c r="A12" s="825"/>
      <c r="B12" s="826"/>
      <c r="C12" s="827"/>
      <c r="D12" s="828"/>
      <c r="E12" s="830"/>
      <c r="F12" s="831"/>
      <c r="G12" s="833"/>
      <c r="H12" s="834"/>
      <c r="I12" s="836"/>
      <c r="J12" s="838"/>
      <c r="K12" s="838"/>
      <c r="L12" s="840"/>
      <c r="M12" s="831"/>
    </row>
    <row r="13" spans="1:13" s="328" customFormat="1" ht="15" customHeight="1">
      <c r="A13" s="12"/>
      <c r="B13" s="19" t="s">
        <v>22</v>
      </c>
      <c r="C13" s="11" t="s">
        <v>30</v>
      </c>
      <c r="D13" s="329">
        <v>1</v>
      </c>
      <c r="E13" s="330">
        <v>0</v>
      </c>
      <c r="F13" s="33"/>
      <c r="G13" s="331">
        <f>F13*0.09</f>
        <v>0</v>
      </c>
      <c r="H13" s="331">
        <f>F13*0.08</f>
        <v>0</v>
      </c>
      <c r="I13" s="332">
        <f>0.09+0.08</f>
        <v>0.16999999999999998</v>
      </c>
      <c r="J13" s="333">
        <f>F13*0.17</f>
        <v>0</v>
      </c>
      <c r="K13" s="333">
        <f>(F13+J13)*0.12</f>
        <v>0</v>
      </c>
      <c r="L13" s="334">
        <f>J13+K13</f>
        <v>0</v>
      </c>
      <c r="M13" s="33">
        <v>60000</v>
      </c>
    </row>
    <row r="14" spans="1:13" s="328" customFormat="1" ht="15" customHeight="1">
      <c r="A14" s="12"/>
      <c r="B14" s="19" t="s">
        <v>23</v>
      </c>
      <c r="C14" s="11" t="s">
        <v>30</v>
      </c>
      <c r="D14" s="329">
        <v>1</v>
      </c>
      <c r="E14" s="330">
        <v>0</v>
      </c>
      <c r="F14" s="33"/>
      <c r="G14" s="331">
        <f>F14*0.09</f>
        <v>0</v>
      </c>
      <c r="H14" s="331">
        <f>F14*0.08</f>
        <v>0</v>
      </c>
      <c r="I14" s="332">
        <f>0.09+0.08</f>
        <v>0.16999999999999998</v>
      </c>
      <c r="J14" s="333">
        <f>F14*0.17</f>
        <v>0</v>
      </c>
      <c r="K14" s="333">
        <f>(F14+J14)*0.12</f>
        <v>0</v>
      </c>
      <c r="L14" s="334">
        <f>J14+K14</f>
        <v>0</v>
      </c>
      <c r="M14" s="33">
        <v>75000</v>
      </c>
    </row>
    <row r="15" spans="1:13" s="328" customFormat="1" ht="24" customHeight="1">
      <c r="A15" s="170"/>
      <c r="B15" s="188" t="s">
        <v>164</v>
      </c>
      <c r="C15" s="171"/>
      <c r="D15" s="335"/>
      <c r="E15" s="336"/>
      <c r="F15" s="337"/>
      <c r="G15" s="338"/>
      <c r="H15" s="338"/>
      <c r="I15" s="338"/>
      <c r="J15" s="339"/>
      <c r="K15" s="339"/>
      <c r="L15" s="340"/>
      <c r="M15" s="172">
        <f>SUM(M9:M14)</f>
        <v>290000</v>
      </c>
    </row>
    <row r="16" spans="1:13" s="328" customFormat="1" ht="12.75" customHeight="1">
      <c r="A16" s="175" t="s">
        <v>24</v>
      </c>
      <c r="B16" s="176" t="s">
        <v>163</v>
      </c>
      <c r="C16" s="177"/>
      <c r="D16" s="341"/>
      <c r="E16" s="342"/>
      <c r="F16" s="343"/>
      <c r="G16" s="344"/>
      <c r="H16" s="344"/>
      <c r="I16" s="344"/>
      <c r="J16" s="345"/>
      <c r="K16" s="345"/>
      <c r="L16" s="346"/>
      <c r="M16" s="346"/>
    </row>
    <row r="17" spans="1:13" s="328" customFormat="1" ht="12.75" customHeight="1">
      <c r="A17" s="237"/>
      <c r="B17" s="238" t="s">
        <v>185</v>
      </c>
      <c r="C17" s="239"/>
      <c r="D17" s="347"/>
      <c r="E17" s="348"/>
      <c r="F17" s="349"/>
      <c r="G17" s="350"/>
      <c r="H17" s="350"/>
      <c r="I17" s="350"/>
      <c r="J17" s="351"/>
      <c r="K17" s="351"/>
      <c r="L17" s="352"/>
      <c r="M17" s="352"/>
    </row>
    <row r="18" spans="1:13" s="328" customFormat="1" ht="38.25" customHeight="1">
      <c r="A18" s="235"/>
      <c r="B18" s="208" t="s">
        <v>186</v>
      </c>
      <c r="C18" s="213" t="s">
        <v>192</v>
      </c>
      <c r="D18" s="232">
        <v>11</v>
      </c>
      <c r="E18" s="215">
        <v>980</v>
      </c>
      <c r="F18" s="353">
        <f>D18*E18</f>
        <v>10780</v>
      </c>
      <c r="G18" s="331">
        <f>F18*0.09</f>
        <v>970.1999999999999</v>
      </c>
      <c r="H18" s="331">
        <f>F18*0.08</f>
        <v>862.4</v>
      </c>
      <c r="I18" s="332">
        <f>0.09+0.08</f>
        <v>0.16999999999999998</v>
      </c>
      <c r="J18" s="333">
        <f>G18+H18</f>
        <v>1832.6</v>
      </c>
      <c r="K18" s="333">
        <f>(F18+J18)*0.12</f>
        <v>1513.512</v>
      </c>
      <c r="L18" s="334">
        <f>J18+K18</f>
        <v>3346.112</v>
      </c>
      <c r="M18" s="334">
        <f>F18+L18</f>
        <v>14126.112000000001</v>
      </c>
    </row>
    <row r="19" spans="1:13" s="328" customFormat="1" ht="28.5" customHeight="1">
      <c r="A19" s="235"/>
      <c r="B19" s="208" t="s">
        <v>187</v>
      </c>
      <c r="C19" s="213" t="s">
        <v>192</v>
      </c>
      <c r="D19" s="232">
        <v>11</v>
      </c>
      <c r="E19" s="215">
        <v>473</v>
      </c>
      <c r="F19" s="353">
        <f>D19*E19</f>
        <v>5203</v>
      </c>
      <c r="G19" s="331">
        <f>F19*0.09</f>
        <v>468.27</v>
      </c>
      <c r="H19" s="331">
        <f>F19*0.08</f>
        <v>416.24</v>
      </c>
      <c r="I19" s="332">
        <f>0.09+0.08</f>
        <v>0.16999999999999998</v>
      </c>
      <c r="J19" s="333">
        <f>G19+H19</f>
        <v>884.51</v>
      </c>
      <c r="K19" s="333">
        <f>(F19+J19)*0.12</f>
        <v>730.5012</v>
      </c>
      <c r="L19" s="334">
        <f>J19+K19</f>
        <v>1615.0112</v>
      </c>
      <c r="M19" s="334">
        <f>F19+L19</f>
        <v>6818.0112</v>
      </c>
    </row>
    <row r="20" spans="1:13" s="328" customFormat="1" ht="57" customHeight="1">
      <c r="A20" s="235"/>
      <c r="B20" s="208" t="s">
        <v>188</v>
      </c>
      <c r="C20" s="213" t="s">
        <v>192</v>
      </c>
      <c r="D20" s="232">
        <v>1</v>
      </c>
      <c r="E20" s="215">
        <v>653</v>
      </c>
      <c r="F20" s="353">
        <f>D20*E20</f>
        <v>653</v>
      </c>
      <c r="G20" s="331">
        <f>F20*0.09</f>
        <v>58.769999999999996</v>
      </c>
      <c r="H20" s="331">
        <f>F20*0.08</f>
        <v>52.24</v>
      </c>
      <c r="I20" s="332">
        <f>0.09+0.08</f>
        <v>0.16999999999999998</v>
      </c>
      <c r="J20" s="333">
        <f>G20+H20</f>
        <v>111.00999999999999</v>
      </c>
      <c r="K20" s="333">
        <f>(F20+J20)*0.12</f>
        <v>91.68119999999999</v>
      </c>
      <c r="L20" s="334">
        <f>J20+K20</f>
        <v>202.69119999999998</v>
      </c>
      <c r="M20" s="334">
        <f>F20+L20</f>
        <v>855.6912</v>
      </c>
    </row>
    <row r="21" spans="1:13" s="328" customFormat="1" ht="45" customHeight="1">
      <c r="A21" s="235"/>
      <c r="B21" s="209" t="s">
        <v>189</v>
      </c>
      <c r="C21" s="213" t="s">
        <v>33</v>
      </c>
      <c r="D21" s="232">
        <v>56.76</v>
      </c>
      <c r="E21" s="215">
        <v>135</v>
      </c>
      <c r="F21" s="353">
        <f>D21*E21</f>
        <v>7662.599999999999</v>
      </c>
      <c r="G21" s="331">
        <f>F21*0.09</f>
        <v>689.6339999999999</v>
      </c>
      <c r="H21" s="331">
        <f>F21*0.08</f>
        <v>613.0079999999999</v>
      </c>
      <c r="I21" s="332">
        <f>0.09+0.08</f>
        <v>0.16999999999999998</v>
      </c>
      <c r="J21" s="333">
        <f>G21+H21</f>
        <v>1302.6419999999998</v>
      </c>
      <c r="K21" s="333">
        <f>(F21+J21)*0.12</f>
        <v>1075.8290399999998</v>
      </c>
      <c r="L21" s="334">
        <f>J21+K21</f>
        <v>2378.4710399999994</v>
      </c>
      <c r="M21" s="334">
        <f>F21+L21</f>
        <v>10041.071039999999</v>
      </c>
    </row>
    <row r="22" spans="1:13" s="328" customFormat="1" ht="12.75" customHeight="1">
      <c r="A22" s="39"/>
      <c r="B22" s="40" t="s">
        <v>38</v>
      </c>
      <c r="C22" s="29"/>
      <c r="D22" s="46"/>
      <c r="E22" s="354"/>
      <c r="F22" s="355"/>
      <c r="G22" s="356"/>
      <c r="H22" s="356"/>
      <c r="I22" s="357"/>
      <c r="J22" s="358"/>
      <c r="K22" s="359"/>
      <c r="L22" s="360"/>
      <c r="M22" s="31">
        <f>SUM(M18:M21)</f>
        <v>31840.885440000002</v>
      </c>
    </row>
    <row r="23" spans="1:13" s="328" customFormat="1" ht="12.75" customHeight="1">
      <c r="A23" s="44"/>
      <c r="B23" s="91" t="s">
        <v>25</v>
      </c>
      <c r="C23" s="27"/>
      <c r="D23" s="45"/>
      <c r="E23" s="325"/>
      <c r="F23" s="324"/>
      <c r="G23" s="326"/>
      <c r="H23" s="326"/>
      <c r="I23" s="326"/>
      <c r="J23" s="361"/>
      <c r="K23" s="361"/>
      <c r="L23" s="362"/>
      <c r="M23" s="362"/>
    </row>
    <row r="24" spans="1:13" s="328" customFormat="1" ht="16.5" customHeight="1">
      <c r="A24" s="12"/>
      <c r="B24" s="92" t="s">
        <v>39</v>
      </c>
      <c r="C24" s="96" t="s">
        <v>89</v>
      </c>
      <c r="D24" s="363">
        <v>180</v>
      </c>
      <c r="E24" s="330">
        <v>74.32</v>
      </c>
      <c r="F24" s="353">
        <f aca="true" t="shared" si="0" ref="F24:F37">D24*E24</f>
        <v>13377.599999999999</v>
      </c>
      <c r="G24" s="331">
        <f aca="true" t="shared" si="1" ref="G24:G33">F24*0.09</f>
        <v>1203.984</v>
      </c>
      <c r="H24" s="331">
        <f aca="true" t="shared" si="2" ref="H24:H33">F24*0.08</f>
        <v>1070.2079999999999</v>
      </c>
      <c r="I24" s="332">
        <f aca="true" t="shared" si="3" ref="I24:I41">0.09+0.08</f>
        <v>0.16999999999999998</v>
      </c>
      <c r="J24" s="333">
        <f aca="true" t="shared" si="4" ref="J24:J35">G24+H24</f>
        <v>2274.192</v>
      </c>
      <c r="K24" s="333">
        <f aca="true" t="shared" si="5" ref="K24:K35">(F24+J24)*0.12</f>
        <v>1878.2150399999996</v>
      </c>
      <c r="L24" s="334">
        <f aca="true" t="shared" si="6" ref="L24:L33">J24+K24</f>
        <v>4152.40704</v>
      </c>
      <c r="M24" s="334">
        <f aca="true" t="shared" si="7" ref="M24:M33">F24+L24</f>
        <v>17530.007039999997</v>
      </c>
    </row>
    <row r="25" spans="1:13" s="328" customFormat="1" ht="15" customHeight="1">
      <c r="A25" s="12"/>
      <c r="B25" s="92" t="s">
        <v>41</v>
      </c>
      <c r="C25" s="96" t="s">
        <v>31</v>
      </c>
      <c r="D25" s="363">
        <v>30</v>
      </c>
      <c r="E25" s="330">
        <v>6.44</v>
      </c>
      <c r="F25" s="353">
        <f t="shared" si="0"/>
        <v>193.20000000000002</v>
      </c>
      <c r="G25" s="331">
        <f t="shared" si="1"/>
        <v>17.388</v>
      </c>
      <c r="H25" s="331">
        <f t="shared" si="2"/>
        <v>15.456000000000001</v>
      </c>
      <c r="I25" s="332">
        <f t="shared" si="3"/>
        <v>0.16999999999999998</v>
      </c>
      <c r="J25" s="333">
        <f t="shared" si="4"/>
        <v>32.844</v>
      </c>
      <c r="K25" s="333">
        <f t="shared" si="5"/>
        <v>27.12528</v>
      </c>
      <c r="L25" s="334">
        <f t="shared" si="6"/>
        <v>59.96928</v>
      </c>
      <c r="M25" s="334">
        <f t="shared" si="7"/>
        <v>253.16928000000001</v>
      </c>
    </row>
    <row r="26" spans="1:13" s="328" customFormat="1" ht="14.25" customHeight="1">
      <c r="A26" s="12"/>
      <c r="B26" s="92" t="s">
        <v>42</v>
      </c>
      <c r="C26" s="96" t="s">
        <v>31</v>
      </c>
      <c r="D26" s="363">
        <v>60</v>
      </c>
      <c r="E26" s="330">
        <v>4.95</v>
      </c>
      <c r="F26" s="353">
        <f t="shared" si="0"/>
        <v>297</v>
      </c>
      <c r="G26" s="331">
        <f t="shared" si="1"/>
        <v>26.73</v>
      </c>
      <c r="H26" s="331">
        <f t="shared" si="2"/>
        <v>23.76</v>
      </c>
      <c r="I26" s="332">
        <f t="shared" si="3"/>
        <v>0.16999999999999998</v>
      </c>
      <c r="J26" s="333">
        <f t="shared" si="4"/>
        <v>50.49</v>
      </c>
      <c r="K26" s="333">
        <f t="shared" si="5"/>
        <v>41.6988</v>
      </c>
      <c r="L26" s="334">
        <f t="shared" si="6"/>
        <v>92.1888</v>
      </c>
      <c r="M26" s="334">
        <f t="shared" si="7"/>
        <v>389.1888</v>
      </c>
    </row>
    <row r="27" spans="1:13" s="328" customFormat="1" ht="15.75" customHeight="1">
      <c r="A27" s="12"/>
      <c r="B27" s="93" t="s">
        <v>43</v>
      </c>
      <c r="C27" s="96" t="s">
        <v>31</v>
      </c>
      <c r="D27" s="363">
        <v>30</v>
      </c>
      <c r="E27" s="330">
        <v>13.39</v>
      </c>
      <c r="F27" s="353">
        <f t="shared" si="0"/>
        <v>401.70000000000005</v>
      </c>
      <c r="G27" s="331">
        <f t="shared" si="1"/>
        <v>36.153000000000006</v>
      </c>
      <c r="H27" s="331">
        <f t="shared" si="2"/>
        <v>32.136</v>
      </c>
      <c r="I27" s="332">
        <f t="shared" si="3"/>
        <v>0.16999999999999998</v>
      </c>
      <c r="J27" s="333">
        <f t="shared" si="4"/>
        <v>68.28900000000002</v>
      </c>
      <c r="K27" s="333">
        <f t="shared" si="5"/>
        <v>56.39868</v>
      </c>
      <c r="L27" s="334">
        <f t="shared" si="6"/>
        <v>124.68768000000001</v>
      </c>
      <c r="M27" s="334">
        <f t="shared" si="7"/>
        <v>526.38768</v>
      </c>
    </row>
    <row r="28" spans="1:13" s="328" customFormat="1" ht="15.75" customHeight="1">
      <c r="A28" s="12"/>
      <c r="B28" s="22" t="s">
        <v>40</v>
      </c>
      <c r="C28" s="96" t="s">
        <v>89</v>
      </c>
      <c r="D28" s="363">
        <v>10</v>
      </c>
      <c r="E28" s="330">
        <v>89.32</v>
      </c>
      <c r="F28" s="353">
        <f t="shared" si="0"/>
        <v>893.1999999999999</v>
      </c>
      <c r="G28" s="331">
        <f t="shared" si="1"/>
        <v>80.38799999999999</v>
      </c>
      <c r="H28" s="331">
        <f t="shared" si="2"/>
        <v>71.456</v>
      </c>
      <c r="I28" s="332">
        <f t="shared" si="3"/>
        <v>0.16999999999999998</v>
      </c>
      <c r="J28" s="333">
        <f t="shared" si="4"/>
        <v>151.844</v>
      </c>
      <c r="K28" s="333">
        <f t="shared" si="5"/>
        <v>125.40527999999998</v>
      </c>
      <c r="L28" s="334">
        <f t="shared" si="6"/>
        <v>277.24928</v>
      </c>
      <c r="M28" s="334">
        <f t="shared" si="7"/>
        <v>1170.4492799999998</v>
      </c>
    </row>
    <row r="29" spans="1:13" s="328" customFormat="1" ht="15.75" customHeight="1">
      <c r="A29" s="12"/>
      <c r="B29" s="94" t="s">
        <v>84</v>
      </c>
      <c r="C29" s="96" t="s">
        <v>31</v>
      </c>
      <c r="D29" s="363">
        <v>6</v>
      </c>
      <c r="E29" s="330">
        <v>8.36</v>
      </c>
      <c r="F29" s="353">
        <f t="shared" si="0"/>
        <v>50.16</v>
      </c>
      <c r="G29" s="331">
        <f t="shared" si="1"/>
        <v>4.514399999999999</v>
      </c>
      <c r="H29" s="331">
        <f t="shared" si="2"/>
        <v>4.0127999999999995</v>
      </c>
      <c r="I29" s="332">
        <f t="shared" si="3"/>
        <v>0.16999999999999998</v>
      </c>
      <c r="J29" s="333">
        <f t="shared" si="4"/>
        <v>8.527199999999999</v>
      </c>
      <c r="K29" s="333">
        <f t="shared" si="5"/>
        <v>7.042464</v>
      </c>
      <c r="L29" s="334">
        <f t="shared" si="6"/>
        <v>15.569664</v>
      </c>
      <c r="M29" s="334">
        <f t="shared" si="7"/>
        <v>65.729664</v>
      </c>
    </row>
    <row r="30" spans="1:13" s="328" customFormat="1" ht="12.75" customHeight="1">
      <c r="A30" s="12"/>
      <c r="B30" s="92" t="s">
        <v>85</v>
      </c>
      <c r="C30" s="96" t="s">
        <v>31</v>
      </c>
      <c r="D30" s="363">
        <v>3</v>
      </c>
      <c r="E30" s="330">
        <v>5.94</v>
      </c>
      <c r="F30" s="353">
        <f t="shared" si="0"/>
        <v>17.82</v>
      </c>
      <c r="G30" s="331">
        <f t="shared" si="1"/>
        <v>1.6038</v>
      </c>
      <c r="H30" s="331">
        <f t="shared" si="2"/>
        <v>1.4256</v>
      </c>
      <c r="I30" s="332">
        <f t="shared" si="3"/>
        <v>0.16999999999999998</v>
      </c>
      <c r="J30" s="333">
        <f t="shared" si="4"/>
        <v>3.0294</v>
      </c>
      <c r="K30" s="333">
        <f t="shared" si="5"/>
        <v>2.501928</v>
      </c>
      <c r="L30" s="334">
        <f t="shared" si="6"/>
        <v>5.531328</v>
      </c>
      <c r="M30" s="334">
        <f t="shared" si="7"/>
        <v>23.351328000000002</v>
      </c>
    </row>
    <row r="31" spans="1:13" s="328" customFormat="1" ht="15.75" customHeight="1">
      <c r="A31" s="12"/>
      <c r="B31" s="92" t="s">
        <v>86</v>
      </c>
      <c r="C31" s="96" t="s">
        <v>31</v>
      </c>
      <c r="D31" s="363">
        <v>6</v>
      </c>
      <c r="E31" s="330">
        <v>20.33</v>
      </c>
      <c r="F31" s="353">
        <f t="shared" si="0"/>
        <v>121.97999999999999</v>
      </c>
      <c r="G31" s="331">
        <f t="shared" si="1"/>
        <v>10.9782</v>
      </c>
      <c r="H31" s="331">
        <f t="shared" si="2"/>
        <v>9.7584</v>
      </c>
      <c r="I31" s="332">
        <f t="shared" si="3"/>
        <v>0.16999999999999998</v>
      </c>
      <c r="J31" s="333">
        <f t="shared" si="4"/>
        <v>20.7366</v>
      </c>
      <c r="K31" s="333">
        <f t="shared" si="5"/>
        <v>17.125992</v>
      </c>
      <c r="L31" s="334">
        <f t="shared" si="6"/>
        <v>37.862592</v>
      </c>
      <c r="M31" s="334">
        <f t="shared" si="7"/>
        <v>159.842592</v>
      </c>
    </row>
    <row r="32" spans="1:13" s="328" customFormat="1" ht="16.5" customHeight="1">
      <c r="A32" s="12"/>
      <c r="B32" s="92" t="s">
        <v>87</v>
      </c>
      <c r="C32" s="96" t="s">
        <v>31</v>
      </c>
      <c r="D32" s="363">
        <v>10</v>
      </c>
      <c r="E32" s="102">
        <v>90.83</v>
      </c>
      <c r="F32" s="353">
        <f t="shared" si="0"/>
        <v>908.3</v>
      </c>
      <c r="G32" s="331">
        <f t="shared" si="1"/>
        <v>81.747</v>
      </c>
      <c r="H32" s="331">
        <f t="shared" si="2"/>
        <v>72.664</v>
      </c>
      <c r="I32" s="332">
        <f t="shared" si="3"/>
        <v>0.16999999999999998</v>
      </c>
      <c r="J32" s="333">
        <f t="shared" si="4"/>
        <v>154.411</v>
      </c>
      <c r="K32" s="333">
        <f t="shared" si="5"/>
        <v>127.52532</v>
      </c>
      <c r="L32" s="334">
        <f t="shared" si="6"/>
        <v>281.93632</v>
      </c>
      <c r="M32" s="334">
        <f t="shared" si="7"/>
        <v>1190.23632</v>
      </c>
    </row>
    <row r="33" spans="1:13" s="328" customFormat="1" ht="15.75" customHeight="1">
      <c r="A33" s="12"/>
      <c r="B33" s="92" t="s">
        <v>46</v>
      </c>
      <c r="C33" s="96" t="s">
        <v>31</v>
      </c>
      <c r="D33" s="363">
        <v>3</v>
      </c>
      <c r="E33" s="102">
        <v>825</v>
      </c>
      <c r="F33" s="353">
        <f t="shared" si="0"/>
        <v>2475</v>
      </c>
      <c r="G33" s="331">
        <f t="shared" si="1"/>
        <v>222.75</v>
      </c>
      <c r="H33" s="331">
        <f t="shared" si="2"/>
        <v>198</v>
      </c>
      <c r="I33" s="332">
        <f t="shared" si="3"/>
        <v>0.16999999999999998</v>
      </c>
      <c r="J33" s="333">
        <f t="shared" si="4"/>
        <v>420.75</v>
      </c>
      <c r="K33" s="333">
        <f t="shared" si="5"/>
        <v>347.49</v>
      </c>
      <c r="L33" s="334">
        <f t="shared" si="6"/>
        <v>768.24</v>
      </c>
      <c r="M33" s="334">
        <f t="shared" si="7"/>
        <v>3243.24</v>
      </c>
    </row>
    <row r="34" spans="1:13" s="328" customFormat="1" ht="15" customHeight="1">
      <c r="A34" s="21"/>
      <c r="B34" s="92" t="s">
        <v>27</v>
      </c>
      <c r="C34" s="96" t="s">
        <v>34</v>
      </c>
      <c r="D34" s="363">
        <v>15</v>
      </c>
      <c r="E34" s="102">
        <v>82.5</v>
      </c>
      <c r="F34" s="353">
        <f t="shared" si="0"/>
        <v>1237.5</v>
      </c>
      <c r="G34" s="331">
        <f>F34*0.09</f>
        <v>111.375</v>
      </c>
      <c r="H34" s="331">
        <f>F34*0.08</f>
        <v>99</v>
      </c>
      <c r="I34" s="332">
        <f t="shared" si="3"/>
        <v>0.16999999999999998</v>
      </c>
      <c r="J34" s="333">
        <f t="shared" si="4"/>
        <v>210.375</v>
      </c>
      <c r="K34" s="333">
        <f t="shared" si="5"/>
        <v>173.745</v>
      </c>
      <c r="L34" s="334">
        <f>J34+K34</f>
        <v>384.12</v>
      </c>
      <c r="M34" s="334">
        <f>F34+L34</f>
        <v>1621.62</v>
      </c>
    </row>
    <row r="35" spans="1:13" s="328" customFormat="1" ht="15.75" customHeight="1">
      <c r="A35" s="21"/>
      <c r="B35" s="92" t="s">
        <v>88</v>
      </c>
      <c r="C35" s="96" t="s">
        <v>35</v>
      </c>
      <c r="D35" s="363">
        <v>5</v>
      </c>
      <c r="E35" s="102">
        <v>74.4</v>
      </c>
      <c r="F35" s="353">
        <f t="shared" si="0"/>
        <v>372</v>
      </c>
      <c r="G35" s="331">
        <f>F35*0.09</f>
        <v>33.48</v>
      </c>
      <c r="H35" s="331">
        <f>F35*0.08</f>
        <v>29.76</v>
      </c>
      <c r="I35" s="332">
        <f t="shared" si="3"/>
        <v>0.16999999999999998</v>
      </c>
      <c r="J35" s="333">
        <f t="shared" si="4"/>
        <v>63.239999999999995</v>
      </c>
      <c r="K35" s="333">
        <f t="shared" si="5"/>
        <v>52.2288</v>
      </c>
      <c r="L35" s="334">
        <f>J35+K35</f>
        <v>115.46879999999999</v>
      </c>
      <c r="M35" s="334">
        <f>F35+L35</f>
        <v>487.4688</v>
      </c>
    </row>
    <row r="36" spans="1:13" s="328" customFormat="1" ht="15" customHeight="1">
      <c r="A36" s="21"/>
      <c r="B36" s="92" t="s">
        <v>26</v>
      </c>
      <c r="C36" s="96" t="s">
        <v>32</v>
      </c>
      <c r="D36" s="363">
        <v>10</v>
      </c>
      <c r="E36" s="102">
        <v>27.5</v>
      </c>
      <c r="F36" s="353">
        <f t="shared" si="0"/>
        <v>275</v>
      </c>
      <c r="G36" s="331"/>
      <c r="H36" s="331"/>
      <c r="I36" s="332"/>
      <c r="J36" s="333"/>
      <c r="K36" s="333"/>
      <c r="L36" s="334"/>
      <c r="M36" s="334"/>
    </row>
    <row r="37" spans="1:13" s="328" customFormat="1" ht="34.5" customHeight="1">
      <c r="A37" s="21"/>
      <c r="B37" s="95" t="s">
        <v>47</v>
      </c>
      <c r="C37" s="97" t="s">
        <v>30</v>
      </c>
      <c r="D37" s="363">
        <v>1</v>
      </c>
      <c r="E37" s="109">
        <v>10000</v>
      </c>
      <c r="F37" s="364">
        <f t="shared" si="0"/>
        <v>10000</v>
      </c>
      <c r="G37" s="365">
        <f>F37*0.09</f>
        <v>900</v>
      </c>
      <c r="H37" s="365">
        <f>F37*0.08</f>
        <v>800</v>
      </c>
      <c r="I37" s="366">
        <f t="shared" si="3"/>
        <v>0.16999999999999998</v>
      </c>
      <c r="J37" s="367">
        <f>G37+H37</f>
        <v>1700</v>
      </c>
      <c r="K37" s="367">
        <f>(F37+J37)*0.12</f>
        <v>1404</v>
      </c>
      <c r="L37" s="368">
        <f>J37+K37</f>
        <v>3104</v>
      </c>
      <c r="M37" s="368">
        <f>F37+L37</f>
        <v>13104</v>
      </c>
    </row>
    <row r="38" spans="1:13" s="328" customFormat="1" ht="16.5" customHeight="1">
      <c r="A38" s="39"/>
      <c r="B38" s="40" t="s">
        <v>38</v>
      </c>
      <c r="C38" s="29"/>
      <c r="D38" s="46"/>
      <c r="E38" s="354"/>
      <c r="F38" s="355"/>
      <c r="G38" s="356"/>
      <c r="H38" s="356"/>
      <c r="I38" s="357"/>
      <c r="J38" s="358"/>
      <c r="K38" s="359"/>
      <c r="L38" s="360"/>
      <c r="M38" s="31">
        <f>SUM(M24:M37)</f>
        <v>39764.69078399999</v>
      </c>
    </row>
    <row r="39" spans="1:13" s="328" customFormat="1" ht="12.75" customHeight="1">
      <c r="A39" s="41"/>
      <c r="B39" s="91" t="s">
        <v>29</v>
      </c>
      <c r="C39" s="20"/>
      <c r="D39" s="47"/>
      <c r="E39" s="325"/>
      <c r="F39" s="324"/>
      <c r="G39" s="369"/>
      <c r="H39" s="369"/>
      <c r="I39" s="370"/>
      <c r="J39" s="371"/>
      <c r="K39" s="371"/>
      <c r="L39" s="372"/>
      <c r="M39" s="361"/>
    </row>
    <row r="40" spans="1:13" s="328" customFormat="1" ht="15.75" customHeight="1">
      <c r="A40" s="42"/>
      <c r="B40" s="92" t="s">
        <v>48</v>
      </c>
      <c r="C40" s="96" t="s">
        <v>33</v>
      </c>
      <c r="D40" s="183">
        <v>1620</v>
      </c>
      <c r="E40" s="373">
        <v>18.75</v>
      </c>
      <c r="F40" s="364">
        <f>D40*E40</f>
        <v>30375</v>
      </c>
      <c r="G40" s="331">
        <f>F40*0.09</f>
        <v>2733.75</v>
      </c>
      <c r="H40" s="331">
        <f>F40*0.08</f>
        <v>2430</v>
      </c>
      <c r="I40" s="332">
        <f t="shared" si="3"/>
        <v>0.16999999999999998</v>
      </c>
      <c r="J40" s="333">
        <f>G40+H40</f>
        <v>5163.75</v>
      </c>
      <c r="K40" s="333">
        <f>(F40+J40)*0.12</f>
        <v>4264.65</v>
      </c>
      <c r="L40" s="334">
        <f>J40+K40</f>
        <v>9428.4</v>
      </c>
      <c r="M40" s="334">
        <f>F40+L40</f>
        <v>39803.4</v>
      </c>
    </row>
    <row r="41" spans="1:13" s="328" customFormat="1" ht="18" customHeight="1">
      <c r="A41" s="43"/>
      <c r="B41" s="92" t="s">
        <v>52</v>
      </c>
      <c r="C41" s="96" t="s">
        <v>33</v>
      </c>
      <c r="D41" s="183">
        <v>90</v>
      </c>
      <c r="E41" s="373">
        <v>28.7</v>
      </c>
      <c r="F41" s="364">
        <f>D41*E41</f>
        <v>2583</v>
      </c>
      <c r="G41" s="331">
        <f>F41*0.09</f>
        <v>232.47</v>
      </c>
      <c r="H41" s="331">
        <f>F41*0.08</f>
        <v>206.64000000000001</v>
      </c>
      <c r="I41" s="332">
        <f t="shared" si="3"/>
        <v>0.16999999999999998</v>
      </c>
      <c r="J41" s="333">
        <f>G41+H41</f>
        <v>439.11</v>
      </c>
      <c r="K41" s="333">
        <f>(F41+J41)*0.12</f>
        <v>362.6532</v>
      </c>
      <c r="L41" s="334">
        <f>J41+K41</f>
        <v>801.7632000000001</v>
      </c>
      <c r="M41" s="334">
        <f>F41+L41</f>
        <v>3384.7632000000003</v>
      </c>
    </row>
    <row r="42" spans="1:13" s="328" customFormat="1" ht="16.5" customHeight="1">
      <c r="A42" s="39"/>
      <c r="B42" s="40" t="s">
        <v>38</v>
      </c>
      <c r="C42" s="61"/>
      <c r="D42" s="374"/>
      <c r="E42" s="354"/>
      <c r="F42" s="355"/>
      <c r="G42" s="356"/>
      <c r="H42" s="356"/>
      <c r="I42" s="357"/>
      <c r="J42" s="358"/>
      <c r="K42" s="358"/>
      <c r="L42" s="360"/>
      <c r="M42" s="31">
        <f>SUM(M40:M41)</f>
        <v>43188.1632</v>
      </c>
    </row>
    <row r="43" spans="1:13" s="328" customFormat="1" ht="12.75" customHeight="1">
      <c r="A43" s="48"/>
      <c r="B43" s="91" t="s">
        <v>28</v>
      </c>
      <c r="C43" s="98"/>
      <c r="D43" s="375"/>
      <c r="E43" s="99"/>
      <c r="F43" s="100"/>
      <c r="G43" s="101"/>
      <c r="H43" s="376"/>
      <c r="I43" s="377"/>
      <c r="J43" s="361"/>
      <c r="K43" s="361"/>
      <c r="L43" s="362"/>
      <c r="M43" s="362"/>
    </row>
    <row r="44" spans="1:13" s="328" customFormat="1" ht="16.5" customHeight="1">
      <c r="A44" s="12"/>
      <c r="B44" s="92" t="s">
        <v>215</v>
      </c>
      <c r="C44" s="96" t="s">
        <v>16</v>
      </c>
      <c r="D44" s="37">
        <v>12</v>
      </c>
      <c r="E44" s="330">
        <v>1807</v>
      </c>
      <c r="F44" s="364">
        <f>D44*E44</f>
        <v>21684</v>
      </c>
      <c r="G44" s="331">
        <f>F44*0.09</f>
        <v>1951.56</v>
      </c>
      <c r="H44" s="331">
        <f>F44*0.08</f>
        <v>1734.72</v>
      </c>
      <c r="I44" s="332">
        <f>0.09+0.08</f>
        <v>0.16999999999999998</v>
      </c>
      <c r="J44" s="333">
        <f>G44+H44</f>
        <v>3686.2799999999997</v>
      </c>
      <c r="K44" s="333">
        <f>(F44+J44)*0.12</f>
        <v>3044.4336</v>
      </c>
      <c r="L44" s="334">
        <f>J44+K44</f>
        <v>6730.713599999999</v>
      </c>
      <c r="M44" s="334">
        <f>F44+L44</f>
        <v>28414.7136</v>
      </c>
    </row>
    <row r="45" spans="1:13" s="328" customFormat="1" ht="16.5" customHeight="1">
      <c r="A45" s="12"/>
      <c r="B45" s="92" t="s">
        <v>216</v>
      </c>
      <c r="C45" s="96" t="s">
        <v>16</v>
      </c>
      <c r="D45" s="37">
        <v>2</v>
      </c>
      <c r="E45" s="330">
        <v>2079</v>
      </c>
      <c r="F45" s="364">
        <f>D45*E45</f>
        <v>4158</v>
      </c>
      <c r="G45" s="331">
        <f>F45*0.09</f>
        <v>374.21999999999997</v>
      </c>
      <c r="H45" s="331">
        <f>F45*0.08</f>
        <v>332.64</v>
      </c>
      <c r="I45" s="332">
        <f>0.09+0.08</f>
        <v>0.16999999999999998</v>
      </c>
      <c r="J45" s="333">
        <f>G45+H45</f>
        <v>706.8599999999999</v>
      </c>
      <c r="K45" s="333">
        <f>(F45+J45)*0.12</f>
        <v>583.7832</v>
      </c>
      <c r="L45" s="334">
        <f>J45+K45</f>
        <v>1290.6432</v>
      </c>
      <c r="M45" s="334">
        <f>F45+L45</f>
        <v>5448.6432</v>
      </c>
    </row>
    <row r="46" spans="1:13" s="328" customFormat="1" ht="12.75" customHeight="1">
      <c r="A46" s="39"/>
      <c r="B46" s="40" t="s">
        <v>38</v>
      </c>
      <c r="C46" s="29"/>
      <c r="D46" s="46"/>
      <c r="E46" s="354"/>
      <c r="F46" s="355"/>
      <c r="G46" s="356"/>
      <c r="H46" s="356"/>
      <c r="I46" s="357"/>
      <c r="J46" s="358"/>
      <c r="K46" s="358"/>
      <c r="L46" s="360"/>
      <c r="M46" s="31">
        <f>SUM(M44:M45)</f>
        <v>33863.3568</v>
      </c>
    </row>
    <row r="47" spans="1:13" s="328" customFormat="1" ht="24.75" customHeight="1">
      <c r="A47" s="288"/>
      <c r="B47" s="294" t="s">
        <v>162</v>
      </c>
      <c r="C47" s="221"/>
      <c r="D47" s="295"/>
      <c r="E47" s="378"/>
      <c r="F47" s="379"/>
      <c r="G47" s="380"/>
      <c r="H47" s="380"/>
      <c r="I47" s="381"/>
      <c r="J47" s="382"/>
      <c r="K47" s="382"/>
      <c r="L47" s="222"/>
      <c r="M47" s="223">
        <f>M46+M42+M38+M22</f>
        <v>148657.096224</v>
      </c>
    </row>
    <row r="48" spans="1:13" s="328" customFormat="1" ht="15" customHeight="1">
      <c r="A48" s="175" t="s">
        <v>197</v>
      </c>
      <c r="B48" s="176" t="s">
        <v>83</v>
      </c>
      <c r="C48" s="177"/>
      <c r="D48" s="341"/>
      <c r="E48" s="342"/>
      <c r="F48" s="343"/>
      <c r="G48" s="344"/>
      <c r="H48" s="344"/>
      <c r="I48" s="344"/>
      <c r="J48" s="345"/>
      <c r="K48" s="345"/>
      <c r="L48" s="346"/>
      <c r="M48" s="346"/>
    </row>
    <row r="49" spans="1:13" s="328" customFormat="1" ht="15" customHeight="1">
      <c r="A49" s="237"/>
      <c r="B49" s="238" t="s">
        <v>185</v>
      </c>
      <c r="C49" s="239"/>
      <c r="D49" s="347"/>
      <c r="E49" s="348"/>
      <c r="F49" s="349"/>
      <c r="G49" s="350"/>
      <c r="H49" s="350"/>
      <c r="I49" s="350"/>
      <c r="J49" s="351"/>
      <c r="K49" s="351"/>
      <c r="L49" s="352"/>
      <c r="M49" s="352"/>
    </row>
    <row r="50" spans="1:13" s="328" customFormat="1" ht="31.5" customHeight="1">
      <c r="A50" s="235"/>
      <c r="B50" s="208" t="s">
        <v>186</v>
      </c>
      <c r="C50" s="213" t="s">
        <v>192</v>
      </c>
      <c r="D50" s="232">
        <v>11</v>
      </c>
      <c r="E50" s="215">
        <v>980</v>
      </c>
      <c r="F50" s="353">
        <f>D50*E50</f>
        <v>10780</v>
      </c>
      <c r="G50" s="331">
        <f>F50*0.09</f>
        <v>970.1999999999999</v>
      </c>
      <c r="H50" s="331">
        <f>F50*0.08</f>
        <v>862.4</v>
      </c>
      <c r="I50" s="332">
        <f>0.09+0.08</f>
        <v>0.16999999999999998</v>
      </c>
      <c r="J50" s="333">
        <f>G50+H50</f>
        <v>1832.6</v>
      </c>
      <c r="K50" s="333">
        <f>(F50+J50)*0.12</f>
        <v>1513.512</v>
      </c>
      <c r="L50" s="334">
        <f>J50+K50</f>
        <v>3346.112</v>
      </c>
      <c r="M50" s="334">
        <f>F50+L50</f>
        <v>14126.112000000001</v>
      </c>
    </row>
    <row r="51" spans="1:13" s="328" customFormat="1" ht="30" customHeight="1">
      <c r="A51" s="235"/>
      <c r="B51" s="208" t="s">
        <v>187</v>
      </c>
      <c r="C51" s="213" t="s">
        <v>192</v>
      </c>
      <c r="D51" s="232">
        <v>11</v>
      </c>
      <c r="E51" s="215">
        <v>473</v>
      </c>
      <c r="F51" s="353">
        <f>D51*E51</f>
        <v>5203</v>
      </c>
      <c r="G51" s="331">
        <f>F51*0.09</f>
        <v>468.27</v>
      </c>
      <c r="H51" s="331">
        <f>F51*0.08</f>
        <v>416.24</v>
      </c>
      <c r="I51" s="332">
        <f>0.09+0.08</f>
        <v>0.16999999999999998</v>
      </c>
      <c r="J51" s="333">
        <f>G51+H51</f>
        <v>884.51</v>
      </c>
      <c r="K51" s="333">
        <f>(F51+J51)*0.12</f>
        <v>730.5012</v>
      </c>
      <c r="L51" s="334">
        <f>J51+K51</f>
        <v>1615.0112</v>
      </c>
      <c r="M51" s="334">
        <f>F51+L51</f>
        <v>6818.0112</v>
      </c>
    </row>
    <row r="52" spans="1:13" s="328" customFormat="1" ht="36" customHeight="1">
      <c r="A52" s="235"/>
      <c r="B52" s="208" t="s">
        <v>188</v>
      </c>
      <c r="C52" s="213" t="s">
        <v>192</v>
      </c>
      <c r="D52" s="232">
        <v>1</v>
      </c>
      <c r="E52" s="215">
        <v>653</v>
      </c>
      <c r="F52" s="353">
        <f>D52*E52</f>
        <v>653</v>
      </c>
      <c r="G52" s="331">
        <f>F52*0.09</f>
        <v>58.769999999999996</v>
      </c>
      <c r="H52" s="331">
        <f>F52*0.08</f>
        <v>52.24</v>
      </c>
      <c r="I52" s="332">
        <f>0.09+0.08</f>
        <v>0.16999999999999998</v>
      </c>
      <c r="J52" s="333">
        <f>G52+H52</f>
        <v>111.00999999999999</v>
      </c>
      <c r="K52" s="333">
        <f>(F52+J52)*0.12</f>
        <v>91.68119999999999</v>
      </c>
      <c r="L52" s="334">
        <f>J52+K52</f>
        <v>202.69119999999998</v>
      </c>
      <c r="M52" s="334">
        <f>F52+L52</f>
        <v>855.6912</v>
      </c>
    </row>
    <row r="53" spans="1:13" s="328" customFormat="1" ht="36" customHeight="1">
      <c r="A53" s="235"/>
      <c r="B53" s="209" t="s">
        <v>198</v>
      </c>
      <c r="C53" s="213" t="s">
        <v>193</v>
      </c>
      <c r="D53" s="232">
        <v>3</v>
      </c>
      <c r="E53" s="215">
        <v>240</v>
      </c>
      <c r="F53" s="353">
        <f>D53*E53</f>
        <v>720</v>
      </c>
      <c r="G53" s="331">
        <f>F53*0.09</f>
        <v>64.8</v>
      </c>
      <c r="H53" s="331">
        <f>F53*0.08</f>
        <v>57.6</v>
      </c>
      <c r="I53" s="332">
        <f>0.09+0.08</f>
        <v>0.16999999999999998</v>
      </c>
      <c r="J53" s="333">
        <f>G53+H53</f>
        <v>122.4</v>
      </c>
      <c r="K53" s="333">
        <f>(F53+J53)*0.12</f>
        <v>101.088</v>
      </c>
      <c r="L53" s="334">
        <f>J53+K53</f>
        <v>223.488</v>
      </c>
      <c r="M53" s="334">
        <f>F53+L53</f>
        <v>943.488</v>
      </c>
    </row>
    <row r="54" spans="1:13" s="328" customFormat="1" ht="30.75" customHeight="1">
      <c r="A54" s="235"/>
      <c r="B54" s="209" t="s">
        <v>189</v>
      </c>
      <c r="C54" s="213" t="s">
        <v>33</v>
      </c>
      <c r="D54" s="232">
        <v>56.76</v>
      </c>
      <c r="E54" s="215">
        <v>135</v>
      </c>
      <c r="F54" s="353">
        <f>D54*E54</f>
        <v>7662.599999999999</v>
      </c>
      <c r="G54" s="331">
        <f>F54*0.09</f>
        <v>689.6339999999999</v>
      </c>
      <c r="H54" s="331">
        <f>F54*0.08</f>
        <v>613.0079999999999</v>
      </c>
      <c r="I54" s="332">
        <f>0.09+0.08</f>
        <v>0.16999999999999998</v>
      </c>
      <c r="J54" s="333">
        <f>G54+H54</f>
        <v>1302.6419999999998</v>
      </c>
      <c r="K54" s="333">
        <f>(F54+J54)*0.12</f>
        <v>1075.8290399999998</v>
      </c>
      <c r="L54" s="334">
        <f>J54+K54</f>
        <v>2378.4710399999994</v>
      </c>
      <c r="M54" s="334">
        <f>F54+L54</f>
        <v>10041.071039999999</v>
      </c>
    </row>
    <row r="55" spans="1:13" s="328" customFormat="1" ht="15" customHeight="1">
      <c r="A55" s="39"/>
      <c r="B55" s="40" t="s">
        <v>38</v>
      </c>
      <c r="C55" s="29"/>
      <c r="D55" s="46"/>
      <c r="E55" s="354"/>
      <c r="F55" s="355"/>
      <c r="G55" s="356"/>
      <c r="H55" s="356"/>
      <c r="I55" s="357"/>
      <c r="J55" s="358"/>
      <c r="K55" s="359"/>
      <c r="L55" s="360"/>
      <c r="M55" s="31">
        <f>SUM(M50:M54)</f>
        <v>32784.37344</v>
      </c>
    </row>
    <row r="56" spans="1:13" s="328" customFormat="1" ht="15" customHeight="1">
      <c r="A56" s="44"/>
      <c r="B56" s="91" t="s">
        <v>25</v>
      </c>
      <c r="C56" s="27"/>
      <c r="D56" s="45"/>
      <c r="E56" s="325"/>
      <c r="F56" s="324"/>
      <c r="G56" s="326"/>
      <c r="H56" s="326"/>
      <c r="I56" s="326"/>
      <c r="J56" s="361"/>
      <c r="K56" s="361"/>
      <c r="L56" s="362"/>
      <c r="M56" s="362"/>
    </row>
    <row r="57" spans="1:17" s="328" customFormat="1" ht="15" customHeight="1">
      <c r="A57" s="12"/>
      <c r="B57" s="92" t="s">
        <v>39</v>
      </c>
      <c r="C57" s="96" t="s">
        <v>89</v>
      </c>
      <c r="D57" s="363">
        <v>115</v>
      </c>
      <c r="E57" s="330">
        <f>P57+Q57</f>
        <v>74.32</v>
      </c>
      <c r="F57" s="353">
        <f aca="true" t="shared" si="8" ref="F57:F66">D57*E57</f>
        <v>8546.8</v>
      </c>
      <c r="G57" s="331">
        <f aca="true" t="shared" si="9" ref="G57:G66">F57*0.09</f>
        <v>769.2119999999999</v>
      </c>
      <c r="H57" s="331">
        <f aca="true" t="shared" si="10" ref="H57:H66">F57*0.08</f>
        <v>683.7439999999999</v>
      </c>
      <c r="I57" s="332">
        <f aca="true" t="shared" si="11" ref="I57:I113">0.09+0.08</f>
        <v>0.16999999999999998</v>
      </c>
      <c r="J57" s="333">
        <f aca="true" t="shared" si="12" ref="J57:J78">G57+H57</f>
        <v>1452.9559999999997</v>
      </c>
      <c r="K57" s="333">
        <f aca="true" t="shared" si="13" ref="K57:K78">(F57+J57)*0.12</f>
        <v>1199.9707199999998</v>
      </c>
      <c r="L57" s="334">
        <f aca="true" t="shared" si="14" ref="L57:L66">J57+K57</f>
        <v>2652.9267199999995</v>
      </c>
      <c r="M57" s="334">
        <f aca="true" t="shared" si="15" ref="M57:M66">F57+L57</f>
        <v>11199.726719999999</v>
      </c>
      <c r="P57" s="102">
        <v>66.14</v>
      </c>
      <c r="Q57" s="108">
        <v>8.18</v>
      </c>
    </row>
    <row r="58" spans="1:17" s="328" customFormat="1" ht="15" customHeight="1">
      <c r="A58" s="12"/>
      <c r="B58" s="92" t="s">
        <v>41</v>
      </c>
      <c r="C58" s="96" t="s">
        <v>31</v>
      </c>
      <c r="D58" s="363">
        <v>46</v>
      </c>
      <c r="E58" s="330">
        <f aca="true" t="shared" si="16" ref="E58:E72">P58+Q58</f>
        <v>6.44</v>
      </c>
      <c r="F58" s="353">
        <f t="shared" si="8"/>
        <v>296.24</v>
      </c>
      <c r="G58" s="331">
        <f t="shared" si="9"/>
        <v>26.6616</v>
      </c>
      <c r="H58" s="331">
        <f t="shared" si="10"/>
        <v>23.6992</v>
      </c>
      <c r="I58" s="332">
        <f t="shared" si="11"/>
        <v>0.16999999999999998</v>
      </c>
      <c r="J58" s="333">
        <f t="shared" si="12"/>
        <v>50.3608</v>
      </c>
      <c r="K58" s="333">
        <f t="shared" si="13"/>
        <v>41.592096</v>
      </c>
      <c r="L58" s="334">
        <f t="shared" si="14"/>
        <v>91.952896</v>
      </c>
      <c r="M58" s="334">
        <f t="shared" si="15"/>
        <v>388.192896</v>
      </c>
      <c r="P58" s="102">
        <v>5.73</v>
      </c>
      <c r="Q58" s="108">
        <v>0.71</v>
      </c>
    </row>
    <row r="59" spans="1:17" s="328" customFormat="1" ht="15" customHeight="1">
      <c r="A59" s="12"/>
      <c r="B59" s="92" t="s">
        <v>42</v>
      </c>
      <c r="C59" s="96" t="s">
        <v>31</v>
      </c>
      <c r="D59" s="363">
        <v>38</v>
      </c>
      <c r="E59" s="330">
        <f t="shared" si="16"/>
        <v>4.95</v>
      </c>
      <c r="F59" s="353">
        <f t="shared" si="8"/>
        <v>188.1</v>
      </c>
      <c r="G59" s="331">
        <f t="shared" si="9"/>
        <v>16.929</v>
      </c>
      <c r="H59" s="331">
        <f t="shared" si="10"/>
        <v>15.048</v>
      </c>
      <c r="I59" s="332">
        <f t="shared" si="11"/>
        <v>0.16999999999999998</v>
      </c>
      <c r="J59" s="333">
        <f t="shared" si="12"/>
        <v>31.976999999999997</v>
      </c>
      <c r="K59" s="333">
        <f t="shared" si="13"/>
        <v>26.40924</v>
      </c>
      <c r="L59" s="334">
        <f t="shared" si="14"/>
        <v>58.38624</v>
      </c>
      <c r="M59" s="334">
        <f t="shared" si="15"/>
        <v>246.48624</v>
      </c>
      <c r="P59" s="102">
        <v>4.41</v>
      </c>
      <c r="Q59" s="108">
        <v>0.54</v>
      </c>
    </row>
    <row r="60" spans="1:17" s="328" customFormat="1" ht="15" customHeight="1">
      <c r="A60" s="12"/>
      <c r="B60" s="93" t="s">
        <v>43</v>
      </c>
      <c r="C60" s="96" t="s">
        <v>31</v>
      </c>
      <c r="D60" s="363">
        <v>46</v>
      </c>
      <c r="E60" s="330">
        <f t="shared" si="16"/>
        <v>13.39</v>
      </c>
      <c r="F60" s="353">
        <f t="shared" si="8"/>
        <v>615.94</v>
      </c>
      <c r="G60" s="331">
        <f t="shared" si="9"/>
        <v>55.4346</v>
      </c>
      <c r="H60" s="331">
        <f t="shared" si="10"/>
        <v>49.275200000000005</v>
      </c>
      <c r="I60" s="332">
        <f t="shared" si="11"/>
        <v>0.16999999999999998</v>
      </c>
      <c r="J60" s="333">
        <f t="shared" si="12"/>
        <v>104.7098</v>
      </c>
      <c r="K60" s="333">
        <f t="shared" si="13"/>
        <v>86.477976</v>
      </c>
      <c r="L60" s="334">
        <f t="shared" si="14"/>
        <v>191.18777599999999</v>
      </c>
      <c r="M60" s="334">
        <f t="shared" si="15"/>
        <v>807.127776</v>
      </c>
      <c r="P60" s="105">
        <v>11.92</v>
      </c>
      <c r="Q60" s="108">
        <v>1.47</v>
      </c>
    </row>
    <row r="61" spans="1:17" s="328" customFormat="1" ht="15" customHeight="1">
      <c r="A61" s="12"/>
      <c r="B61" s="22" t="s">
        <v>40</v>
      </c>
      <c r="C61" s="96" t="s">
        <v>89</v>
      </c>
      <c r="D61" s="363">
        <v>15</v>
      </c>
      <c r="E61" s="330">
        <f t="shared" si="16"/>
        <v>89.32000000000001</v>
      </c>
      <c r="F61" s="353">
        <f t="shared" si="8"/>
        <v>1339.8000000000002</v>
      </c>
      <c r="G61" s="331">
        <f t="shared" si="9"/>
        <v>120.58200000000001</v>
      </c>
      <c r="H61" s="331">
        <f t="shared" si="10"/>
        <v>107.18400000000001</v>
      </c>
      <c r="I61" s="332">
        <f t="shared" si="11"/>
        <v>0.16999999999999998</v>
      </c>
      <c r="J61" s="333">
        <f t="shared" si="12"/>
        <v>227.76600000000002</v>
      </c>
      <c r="K61" s="333">
        <f t="shared" si="13"/>
        <v>188.10792000000004</v>
      </c>
      <c r="L61" s="334">
        <f t="shared" si="14"/>
        <v>415.87392000000006</v>
      </c>
      <c r="M61" s="334">
        <f t="shared" si="15"/>
        <v>1755.6739200000002</v>
      </c>
      <c r="P61" s="102">
        <v>81.2</v>
      </c>
      <c r="Q61" s="108">
        <v>8.12</v>
      </c>
    </row>
    <row r="62" spans="1:17" s="328" customFormat="1" ht="15" customHeight="1">
      <c r="A62" s="12"/>
      <c r="B62" s="94" t="s">
        <v>84</v>
      </c>
      <c r="C62" s="96" t="s">
        <v>31</v>
      </c>
      <c r="D62" s="363">
        <v>6</v>
      </c>
      <c r="E62" s="330">
        <f t="shared" si="16"/>
        <v>8.36</v>
      </c>
      <c r="F62" s="353">
        <f t="shared" si="8"/>
        <v>50.16</v>
      </c>
      <c r="G62" s="331">
        <f t="shared" si="9"/>
        <v>4.514399999999999</v>
      </c>
      <c r="H62" s="331">
        <f t="shared" si="10"/>
        <v>4.0127999999999995</v>
      </c>
      <c r="I62" s="332">
        <f t="shared" si="11"/>
        <v>0.16999999999999998</v>
      </c>
      <c r="J62" s="333">
        <f t="shared" si="12"/>
        <v>8.527199999999999</v>
      </c>
      <c r="K62" s="333">
        <f t="shared" si="13"/>
        <v>7.042464</v>
      </c>
      <c r="L62" s="334">
        <f t="shared" si="14"/>
        <v>15.569664</v>
      </c>
      <c r="M62" s="334">
        <f t="shared" si="15"/>
        <v>65.729664</v>
      </c>
      <c r="P62" s="102">
        <v>7.6</v>
      </c>
      <c r="Q62" s="108">
        <v>0.76</v>
      </c>
    </row>
    <row r="63" spans="1:17" s="328" customFormat="1" ht="15" customHeight="1">
      <c r="A63" s="12"/>
      <c r="B63" s="92" t="s">
        <v>85</v>
      </c>
      <c r="C63" s="96" t="s">
        <v>31</v>
      </c>
      <c r="D63" s="363">
        <v>5</v>
      </c>
      <c r="E63" s="330">
        <f t="shared" si="16"/>
        <v>5.94</v>
      </c>
      <c r="F63" s="353">
        <f t="shared" si="8"/>
        <v>29.700000000000003</v>
      </c>
      <c r="G63" s="331">
        <f t="shared" si="9"/>
        <v>2.673</v>
      </c>
      <c r="H63" s="331">
        <f t="shared" si="10"/>
        <v>2.3760000000000003</v>
      </c>
      <c r="I63" s="332">
        <f t="shared" si="11"/>
        <v>0.16999999999999998</v>
      </c>
      <c r="J63" s="333">
        <f t="shared" si="12"/>
        <v>5.049</v>
      </c>
      <c r="K63" s="333">
        <f t="shared" si="13"/>
        <v>4.16988</v>
      </c>
      <c r="L63" s="334">
        <f t="shared" si="14"/>
        <v>9.21888</v>
      </c>
      <c r="M63" s="334">
        <f t="shared" si="15"/>
        <v>38.91888</v>
      </c>
      <c r="P63" s="102">
        <v>5.4</v>
      </c>
      <c r="Q63" s="108">
        <v>0.54</v>
      </c>
    </row>
    <row r="64" spans="1:17" s="328" customFormat="1" ht="15" customHeight="1">
      <c r="A64" s="12"/>
      <c r="B64" s="92" t="s">
        <v>86</v>
      </c>
      <c r="C64" s="96" t="s">
        <v>31</v>
      </c>
      <c r="D64" s="363">
        <v>6</v>
      </c>
      <c r="E64" s="330">
        <f t="shared" si="16"/>
        <v>20.33</v>
      </c>
      <c r="F64" s="353">
        <f t="shared" si="8"/>
        <v>121.97999999999999</v>
      </c>
      <c r="G64" s="331">
        <f t="shared" si="9"/>
        <v>10.9782</v>
      </c>
      <c r="H64" s="331">
        <f t="shared" si="10"/>
        <v>9.7584</v>
      </c>
      <c r="I64" s="332">
        <f t="shared" si="11"/>
        <v>0.16999999999999998</v>
      </c>
      <c r="J64" s="333">
        <f t="shared" si="12"/>
        <v>20.7366</v>
      </c>
      <c r="K64" s="333">
        <f t="shared" si="13"/>
        <v>17.125992</v>
      </c>
      <c r="L64" s="334">
        <f t="shared" si="14"/>
        <v>37.862592</v>
      </c>
      <c r="M64" s="334">
        <f t="shared" si="15"/>
        <v>159.842592</v>
      </c>
      <c r="P64" s="105">
        <v>18.86</v>
      </c>
      <c r="Q64" s="108">
        <v>1.47</v>
      </c>
    </row>
    <row r="65" spans="1:17" s="328" customFormat="1" ht="15" customHeight="1">
      <c r="A65" s="12"/>
      <c r="B65" s="92" t="s">
        <v>81</v>
      </c>
      <c r="C65" s="96" t="s">
        <v>89</v>
      </c>
      <c r="D65" s="363">
        <v>6</v>
      </c>
      <c r="E65" s="383">
        <f t="shared" si="16"/>
        <v>2121</v>
      </c>
      <c r="F65" s="353">
        <f t="shared" si="8"/>
        <v>12726</v>
      </c>
      <c r="G65" s="331">
        <f t="shared" si="9"/>
        <v>1145.34</v>
      </c>
      <c r="H65" s="331">
        <f t="shared" si="10"/>
        <v>1018.08</v>
      </c>
      <c r="I65" s="332">
        <f t="shared" si="11"/>
        <v>0.16999999999999998</v>
      </c>
      <c r="J65" s="333">
        <f t="shared" si="12"/>
        <v>2163.42</v>
      </c>
      <c r="K65" s="333">
        <f t="shared" si="13"/>
        <v>1786.7304</v>
      </c>
      <c r="L65" s="334">
        <f t="shared" si="14"/>
        <v>3950.1504</v>
      </c>
      <c r="M65" s="334">
        <f t="shared" si="15"/>
        <v>16676.1504</v>
      </c>
      <c r="P65" s="102">
        <v>1887.69</v>
      </c>
      <c r="Q65" s="108">
        <v>233.31</v>
      </c>
    </row>
    <row r="66" spans="1:17" s="328" customFormat="1" ht="15" customHeight="1">
      <c r="A66" s="12"/>
      <c r="B66" s="92" t="s">
        <v>82</v>
      </c>
      <c r="C66" s="96" t="s">
        <v>51</v>
      </c>
      <c r="D66" s="363">
        <v>2</v>
      </c>
      <c r="E66" s="383">
        <v>256.09</v>
      </c>
      <c r="F66" s="353">
        <f t="shared" si="8"/>
        <v>512.18</v>
      </c>
      <c r="G66" s="331">
        <f t="shared" si="9"/>
        <v>46.096199999999996</v>
      </c>
      <c r="H66" s="331">
        <f t="shared" si="10"/>
        <v>40.974399999999996</v>
      </c>
      <c r="I66" s="332">
        <f t="shared" si="11"/>
        <v>0.16999999999999998</v>
      </c>
      <c r="J66" s="333">
        <f t="shared" si="12"/>
        <v>87.07059999999998</v>
      </c>
      <c r="K66" s="333">
        <f t="shared" si="13"/>
        <v>71.910072</v>
      </c>
      <c r="L66" s="334">
        <f t="shared" si="14"/>
        <v>158.98067199999997</v>
      </c>
      <c r="M66" s="334">
        <f t="shared" si="15"/>
        <v>671.160672</v>
      </c>
      <c r="P66" s="102">
        <v>43.27</v>
      </c>
      <c r="Q66" s="108">
        <v>5.36</v>
      </c>
    </row>
    <row r="67" spans="1:17" s="328" customFormat="1" ht="14.25" customHeight="1">
      <c r="A67" s="12"/>
      <c r="B67" s="92" t="s">
        <v>87</v>
      </c>
      <c r="C67" s="96" t="s">
        <v>31</v>
      </c>
      <c r="D67" s="363">
        <v>10</v>
      </c>
      <c r="E67" s="330">
        <f t="shared" si="16"/>
        <v>97.83</v>
      </c>
      <c r="F67" s="353">
        <f>D67*E67</f>
        <v>978.3</v>
      </c>
      <c r="G67" s="331">
        <f>F67*0.09</f>
        <v>88.047</v>
      </c>
      <c r="H67" s="331">
        <f>F67*0.08</f>
        <v>78.264</v>
      </c>
      <c r="I67" s="332">
        <f t="shared" si="11"/>
        <v>0.16999999999999998</v>
      </c>
      <c r="J67" s="333">
        <f t="shared" si="12"/>
        <v>166.31099999999998</v>
      </c>
      <c r="K67" s="333">
        <f t="shared" si="13"/>
        <v>137.35331999999997</v>
      </c>
      <c r="L67" s="334">
        <f>J67+K67</f>
        <v>303.66432</v>
      </c>
      <c r="M67" s="334">
        <f>F67+L67</f>
        <v>1281.96432</v>
      </c>
      <c r="P67" s="102">
        <v>87.07</v>
      </c>
      <c r="Q67" s="108">
        <v>10.76</v>
      </c>
    </row>
    <row r="68" spans="1:17" s="328" customFormat="1" ht="18" customHeight="1">
      <c r="A68" s="12"/>
      <c r="B68" s="92" t="s">
        <v>46</v>
      </c>
      <c r="C68" s="96" t="s">
        <v>31</v>
      </c>
      <c r="D68" s="363">
        <v>3</v>
      </c>
      <c r="E68" s="330">
        <f t="shared" si="16"/>
        <v>825</v>
      </c>
      <c r="F68" s="353">
        <f>D68*E68</f>
        <v>2475</v>
      </c>
      <c r="G68" s="331">
        <f>F68*0.09</f>
        <v>222.75</v>
      </c>
      <c r="H68" s="331">
        <f>F68*0.08</f>
        <v>198</v>
      </c>
      <c r="I68" s="332">
        <f t="shared" si="11"/>
        <v>0.16999999999999998</v>
      </c>
      <c r="J68" s="333">
        <f t="shared" si="12"/>
        <v>420.75</v>
      </c>
      <c r="K68" s="333">
        <f t="shared" si="13"/>
        <v>347.49</v>
      </c>
      <c r="L68" s="334">
        <f>J68+K68</f>
        <v>768.24</v>
      </c>
      <c r="M68" s="334">
        <f>F68+L68</f>
        <v>3243.24</v>
      </c>
      <c r="P68" s="102">
        <v>734.25</v>
      </c>
      <c r="Q68" s="108">
        <v>90.75</v>
      </c>
    </row>
    <row r="69" spans="1:17" s="328" customFormat="1" ht="15" customHeight="1">
      <c r="A69" s="21"/>
      <c r="B69" s="92" t="s">
        <v>27</v>
      </c>
      <c r="C69" s="96" t="s">
        <v>34</v>
      </c>
      <c r="D69" s="363">
        <v>15</v>
      </c>
      <c r="E69" s="330">
        <f t="shared" si="16"/>
        <v>82.5</v>
      </c>
      <c r="F69" s="353"/>
      <c r="G69" s="331"/>
      <c r="H69" s="331"/>
      <c r="I69" s="332"/>
      <c r="J69" s="333"/>
      <c r="K69" s="333"/>
      <c r="L69" s="334"/>
      <c r="M69" s="334"/>
      <c r="P69" s="102">
        <v>73.42</v>
      </c>
      <c r="Q69" s="108">
        <v>9.08</v>
      </c>
    </row>
    <row r="70" spans="1:17" s="328" customFormat="1" ht="15" customHeight="1">
      <c r="A70" s="21"/>
      <c r="B70" s="92" t="s">
        <v>88</v>
      </c>
      <c r="C70" s="96" t="s">
        <v>35</v>
      </c>
      <c r="D70" s="363">
        <v>5</v>
      </c>
      <c r="E70" s="330">
        <f t="shared" si="16"/>
        <v>74.4</v>
      </c>
      <c r="F70" s="353">
        <f>D70*E70</f>
        <v>372</v>
      </c>
      <c r="G70" s="331">
        <f>F70*0.09</f>
        <v>33.48</v>
      </c>
      <c r="H70" s="331">
        <f>F70*0.08</f>
        <v>29.76</v>
      </c>
      <c r="I70" s="332">
        <f t="shared" si="11"/>
        <v>0.16999999999999998</v>
      </c>
      <c r="J70" s="333">
        <f t="shared" si="12"/>
        <v>63.239999999999995</v>
      </c>
      <c r="K70" s="333">
        <f t="shared" si="13"/>
        <v>52.2288</v>
      </c>
      <c r="L70" s="334">
        <f>J70+K70</f>
        <v>115.46879999999999</v>
      </c>
      <c r="M70" s="334">
        <f>F70+L70</f>
        <v>487.4688</v>
      </c>
      <c r="P70" s="102">
        <v>66.2</v>
      </c>
      <c r="Q70" s="108">
        <v>8.2</v>
      </c>
    </row>
    <row r="71" spans="1:17" s="328" customFormat="1" ht="15" customHeight="1">
      <c r="A71" s="21"/>
      <c r="B71" s="92" t="s">
        <v>26</v>
      </c>
      <c r="C71" s="96" t="s">
        <v>32</v>
      </c>
      <c r="D71" s="363">
        <v>10</v>
      </c>
      <c r="E71" s="330">
        <f t="shared" si="16"/>
        <v>27.5</v>
      </c>
      <c r="F71" s="353">
        <f>D71*E71</f>
        <v>275</v>
      </c>
      <c r="G71" s="331">
        <f>F71*0.09</f>
        <v>24.75</v>
      </c>
      <c r="H71" s="331">
        <f>F71*0.08</f>
        <v>22</v>
      </c>
      <c r="I71" s="332">
        <f t="shared" si="11"/>
        <v>0.16999999999999998</v>
      </c>
      <c r="J71" s="333">
        <f t="shared" si="12"/>
        <v>46.75</v>
      </c>
      <c r="K71" s="333">
        <f t="shared" si="13"/>
        <v>38.61</v>
      </c>
      <c r="L71" s="334">
        <f>J71+K71</f>
        <v>85.36</v>
      </c>
      <c r="M71" s="334">
        <f>F71+L71</f>
        <v>360.36</v>
      </c>
      <c r="P71" s="102">
        <v>24.48</v>
      </c>
      <c r="Q71" s="108">
        <v>3.02</v>
      </c>
    </row>
    <row r="72" spans="1:17" s="328" customFormat="1" ht="32.25" customHeight="1">
      <c r="A72" s="21"/>
      <c r="B72" s="95" t="s">
        <v>47</v>
      </c>
      <c r="C72" s="97" t="s">
        <v>30</v>
      </c>
      <c r="D72" s="363">
        <v>1</v>
      </c>
      <c r="E72" s="373">
        <f t="shared" si="16"/>
        <v>10000</v>
      </c>
      <c r="F72" s="364">
        <f>D72*E72</f>
        <v>10000</v>
      </c>
      <c r="G72" s="365">
        <f>F72*0.09</f>
        <v>900</v>
      </c>
      <c r="H72" s="365">
        <f>F72*0.08</f>
        <v>800</v>
      </c>
      <c r="I72" s="366">
        <f t="shared" si="11"/>
        <v>0.16999999999999998</v>
      </c>
      <c r="J72" s="367">
        <f>G72+H72</f>
        <v>1700</v>
      </c>
      <c r="K72" s="367">
        <f>(F72+J72)*0.12</f>
        <v>1404</v>
      </c>
      <c r="L72" s="368">
        <f>J72+K72</f>
        <v>3104</v>
      </c>
      <c r="M72" s="368">
        <f>F72+L72</f>
        <v>13104</v>
      </c>
      <c r="P72" s="109">
        <v>8900</v>
      </c>
      <c r="Q72" s="108">
        <v>1100</v>
      </c>
    </row>
    <row r="73" spans="1:17" s="328" customFormat="1" ht="15.75" customHeight="1">
      <c r="A73" s="39"/>
      <c r="B73" s="40" t="s">
        <v>38</v>
      </c>
      <c r="C73" s="29"/>
      <c r="D73" s="46"/>
      <c r="E73" s="354"/>
      <c r="F73" s="355"/>
      <c r="G73" s="356"/>
      <c r="H73" s="356"/>
      <c r="I73" s="357"/>
      <c r="J73" s="358"/>
      <c r="K73" s="358"/>
      <c r="L73" s="360"/>
      <c r="M73" s="31">
        <f>SUM(M57:M72)</f>
        <v>50486.04288</v>
      </c>
      <c r="P73" s="110"/>
      <c r="Q73" s="111"/>
    </row>
    <row r="74" spans="1:17" s="328" customFormat="1" ht="15" customHeight="1">
      <c r="A74" s="41"/>
      <c r="B74" s="91" t="s">
        <v>29</v>
      </c>
      <c r="C74" s="20"/>
      <c r="D74" s="47"/>
      <c r="E74" s="325"/>
      <c r="F74" s="324"/>
      <c r="G74" s="376"/>
      <c r="H74" s="376"/>
      <c r="I74" s="377"/>
      <c r="J74" s="361"/>
      <c r="K74" s="361"/>
      <c r="L74" s="362"/>
      <c r="M74" s="362"/>
      <c r="P74" s="112"/>
      <c r="Q74" s="113"/>
    </row>
    <row r="75" spans="1:17" s="328" customFormat="1" ht="15" customHeight="1">
      <c r="A75" s="42"/>
      <c r="B75" s="92" t="s">
        <v>48</v>
      </c>
      <c r="C75" s="96" t="s">
        <v>33</v>
      </c>
      <c r="D75" s="384">
        <v>1035</v>
      </c>
      <c r="E75" s="330">
        <f>P75+Q75</f>
        <v>18.75</v>
      </c>
      <c r="F75" s="353">
        <f>D75*E75</f>
        <v>19406.25</v>
      </c>
      <c r="G75" s="331">
        <f>F75*0.09</f>
        <v>1746.5625</v>
      </c>
      <c r="H75" s="331">
        <f>F75*0.08</f>
        <v>1552.5</v>
      </c>
      <c r="I75" s="332">
        <f t="shared" si="11"/>
        <v>0.16999999999999998</v>
      </c>
      <c r="J75" s="333">
        <f>G75+H75</f>
        <v>3299.0625</v>
      </c>
      <c r="K75" s="333">
        <f>(F75+J75)*0.12</f>
        <v>2724.6375</v>
      </c>
      <c r="L75" s="334">
        <f>J75+K75</f>
        <v>6023.7</v>
      </c>
      <c r="M75" s="334">
        <f>F75+L75</f>
        <v>25429.95</v>
      </c>
      <c r="P75" s="102">
        <v>16.69</v>
      </c>
      <c r="Q75" s="108">
        <v>2.06</v>
      </c>
    </row>
    <row r="76" spans="1:17" s="328" customFormat="1" ht="15" customHeight="1">
      <c r="A76" s="43"/>
      <c r="B76" s="92" t="s">
        <v>52</v>
      </c>
      <c r="C76" s="96" t="s">
        <v>33</v>
      </c>
      <c r="D76" s="384">
        <v>135</v>
      </c>
      <c r="E76" s="330">
        <f>P76+Q76</f>
        <v>28.7</v>
      </c>
      <c r="F76" s="353">
        <f>D76*E76</f>
        <v>3874.5</v>
      </c>
      <c r="G76" s="331">
        <f>F76*0.09</f>
        <v>348.705</v>
      </c>
      <c r="H76" s="331">
        <f>F76*0.08</f>
        <v>309.96</v>
      </c>
      <c r="I76" s="332">
        <f t="shared" si="11"/>
        <v>0.16999999999999998</v>
      </c>
      <c r="J76" s="333">
        <f>G76+H76</f>
        <v>658.665</v>
      </c>
      <c r="K76" s="333">
        <f>(F76+J76)*0.12</f>
        <v>543.9798</v>
      </c>
      <c r="L76" s="334">
        <f>J76+K76</f>
        <v>1202.6448</v>
      </c>
      <c r="M76" s="334">
        <f>F76+L76</f>
        <v>5077.1448</v>
      </c>
      <c r="P76" s="102">
        <v>25.86</v>
      </c>
      <c r="Q76" s="108">
        <v>2.84</v>
      </c>
    </row>
    <row r="77" spans="1:17" s="328" customFormat="1" ht="15" customHeight="1">
      <c r="A77" s="43"/>
      <c r="B77" s="92" t="s">
        <v>49</v>
      </c>
      <c r="C77" s="96" t="s">
        <v>33</v>
      </c>
      <c r="D77" s="384">
        <v>18</v>
      </c>
      <c r="E77" s="330">
        <f>P77+Q77</f>
        <v>69.92</v>
      </c>
      <c r="F77" s="353">
        <f>D77*E77</f>
        <v>1258.56</v>
      </c>
      <c r="G77" s="331">
        <f>F77*0.09</f>
        <v>113.2704</v>
      </c>
      <c r="H77" s="331">
        <f>F77*0.08</f>
        <v>100.6848</v>
      </c>
      <c r="I77" s="332">
        <f t="shared" si="11"/>
        <v>0.16999999999999998</v>
      </c>
      <c r="J77" s="333">
        <f t="shared" si="12"/>
        <v>213.9552</v>
      </c>
      <c r="K77" s="333">
        <f t="shared" si="13"/>
        <v>176.70182399999996</v>
      </c>
      <c r="L77" s="334">
        <f>J77+K77</f>
        <v>390.657024</v>
      </c>
      <c r="M77" s="334">
        <f>F77+L77</f>
        <v>1649.217024</v>
      </c>
      <c r="P77" s="102">
        <v>62.23</v>
      </c>
      <c r="Q77" s="108">
        <v>7.69</v>
      </c>
    </row>
    <row r="78" spans="1:17" s="328" customFormat="1" ht="17.25" customHeight="1">
      <c r="A78" s="43"/>
      <c r="B78" s="92" t="s">
        <v>175</v>
      </c>
      <c r="C78" s="96" t="s">
        <v>33</v>
      </c>
      <c r="D78" s="384">
        <v>54</v>
      </c>
      <c r="E78" s="330">
        <v>315.04</v>
      </c>
      <c r="F78" s="353">
        <f>D78*E78</f>
        <v>17012.16</v>
      </c>
      <c r="G78" s="331">
        <f>F78*0.09</f>
        <v>1531.0944</v>
      </c>
      <c r="H78" s="331">
        <f>F78*0.08</f>
        <v>1360.9728</v>
      </c>
      <c r="I78" s="332">
        <f t="shared" si="11"/>
        <v>0.16999999999999998</v>
      </c>
      <c r="J78" s="333">
        <f t="shared" si="12"/>
        <v>2892.0672</v>
      </c>
      <c r="K78" s="333">
        <f t="shared" si="13"/>
        <v>2388.507264</v>
      </c>
      <c r="L78" s="334">
        <f>J78+K78</f>
        <v>5280.574463999999</v>
      </c>
      <c r="M78" s="334">
        <f>F78+L78</f>
        <v>22292.734464</v>
      </c>
      <c r="P78" s="102">
        <v>93.13</v>
      </c>
      <c r="Q78" s="108">
        <v>10.28</v>
      </c>
    </row>
    <row r="79" spans="1:17" s="328" customFormat="1" ht="15" customHeight="1">
      <c r="A79" s="39"/>
      <c r="B79" s="40" t="s">
        <v>38</v>
      </c>
      <c r="C79" s="61"/>
      <c r="D79" s="374"/>
      <c r="E79" s="354"/>
      <c r="F79" s="355"/>
      <c r="G79" s="356"/>
      <c r="H79" s="356"/>
      <c r="I79" s="357"/>
      <c r="J79" s="358"/>
      <c r="K79" s="358"/>
      <c r="L79" s="360"/>
      <c r="M79" s="31">
        <f>SUM(M75:M78)</f>
        <v>54449.046288</v>
      </c>
      <c r="P79" s="110"/>
      <c r="Q79" s="111"/>
    </row>
    <row r="80" spans="1:17" s="328" customFormat="1" ht="15" customHeight="1">
      <c r="A80" s="48"/>
      <c r="B80" s="91" t="s">
        <v>28</v>
      </c>
      <c r="C80" s="98"/>
      <c r="D80" s="375"/>
      <c r="E80" s="99"/>
      <c r="F80" s="100"/>
      <c r="G80" s="101"/>
      <c r="H80" s="376"/>
      <c r="I80" s="377"/>
      <c r="J80" s="361"/>
      <c r="K80" s="361"/>
      <c r="L80" s="362"/>
      <c r="M80" s="362"/>
      <c r="P80" s="99"/>
      <c r="Q80" s="100"/>
    </row>
    <row r="81" spans="1:17" s="328" customFormat="1" ht="15" customHeight="1">
      <c r="A81" s="12"/>
      <c r="B81" s="92" t="s">
        <v>215</v>
      </c>
      <c r="C81" s="96" t="s">
        <v>16</v>
      </c>
      <c r="D81" s="363">
        <v>23</v>
      </c>
      <c r="E81" s="330">
        <f>P81+Q81</f>
        <v>1807</v>
      </c>
      <c r="F81" s="353">
        <f aca="true" t="shared" si="17" ref="F81:F87">D81*E81</f>
        <v>41561</v>
      </c>
      <c r="G81" s="104"/>
      <c r="H81" s="331">
        <f aca="true" t="shared" si="18" ref="H81:H87">F81*0.08</f>
        <v>3324.88</v>
      </c>
      <c r="I81" s="332">
        <f t="shared" si="11"/>
        <v>0.16999999999999998</v>
      </c>
      <c r="J81" s="333">
        <f aca="true" t="shared" si="19" ref="J81:J87">G81+H81</f>
        <v>3324.88</v>
      </c>
      <c r="K81" s="333">
        <f aca="true" t="shared" si="20" ref="K81:K87">(F81+J81)*0.12</f>
        <v>5386.3056</v>
      </c>
      <c r="L81" s="334">
        <f aca="true" t="shared" si="21" ref="L81:L87">J81+K81</f>
        <v>8711.1856</v>
      </c>
      <c r="M81" s="334">
        <f aca="true" t="shared" si="22" ref="M81:M87">F81+L81</f>
        <v>50272.1856</v>
      </c>
      <c r="P81" s="102">
        <v>1608.23</v>
      </c>
      <c r="Q81" s="103">
        <v>198.77</v>
      </c>
    </row>
    <row r="82" spans="1:17" s="328" customFormat="1" ht="15" customHeight="1">
      <c r="A82" s="12"/>
      <c r="B82" s="92" t="s">
        <v>216</v>
      </c>
      <c r="C82" s="96" t="s">
        <v>16</v>
      </c>
      <c r="D82" s="363">
        <v>2</v>
      </c>
      <c r="E82" s="330">
        <f>P82+Q82</f>
        <v>2079</v>
      </c>
      <c r="F82" s="353">
        <f t="shared" si="17"/>
        <v>4158</v>
      </c>
      <c r="G82" s="104"/>
      <c r="H82" s="331">
        <f t="shared" si="18"/>
        <v>332.64</v>
      </c>
      <c r="I82" s="332">
        <f t="shared" si="11"/>
        <v>0.16999999999999998</v>
      </c>
      <c r="J82" s="333">
        <f t="shared" si="19"/>
        <v>332.64</v>
      </c>
      <c r="K82" s="333">
        <f t="shared" si="20"/>
        <v>538.8768</v>
      </c>
      <c r="L82" s="334">
        <f t="shared" si="21"/>
        <v>871.5168</v>
      </c>
      <c r="M82" s="334">
        <f t="shared" si="22"/>
        <v>5029.5168</v>
      </c>
      <c r="P82" s="102">
        <v>1850.31</v>
      </c>
      <c r="Q82" s="103">
        <v>228.69</v>
      </c>
    </row>
    <row r="83" spans="1:17" s="328" customFormat="1" ht="15" customHeight="1">
      <c r="A83" s="12"/>
      <c r="B83" s="92" t="s">
        <v>90</v>
      </c>
      <c r="C83" s="96" t="s">
        <v>16</v>
      </c>
      <c r="D83" s="363">
        <v>1</v>
      </c>
      <c r="E83" s="330">
        <f>P83+Q83</f>
        <v>35128.5</v>
      </c>
      <c r="F83" s="353">
        <f t="shared" si="17"/>
        <v>35128.5</v>
      </c>
      <c r="G83" s="104"/>
      <c r="H83" s="331">
        <f t="shared" si="18"/>
        <v>2810.28</v>
      </c>
      <c r="I83" s="332">
        <f t="shared" si="11"/>
        <v>0.16999999999999998</v>
      </c>
      <c r="J83" s="333">
        <f t="shared" si="19"/>
        <v>2810.28</v>
      </c>
      <c r="K83" s="333">
        <f t="shared" si="20"/>
        <v>4552.6536</v>
      </c>
      <c r="L83" s="334">
        <f t="shared" si="21"/>
        <v>7362.9336</v>
      </c>
      <c r="M83" s="334">
        <f t="shared" si="22"/>
        <v>42491.433600000004</v>
      </c>
      <c r="P83" s="102">
        <v>31935</v>
      </c>
      <c r="Q83" s="363">
        <v>3193.5</v>
      </c>
    </row>
    <row r="84" spans="1:17" s="328" customFormat="1" ht="15" customHeight="1">
      <c r="A84" s="12"/>
      <c r="B84" s="92" t="s">
        <v>177</v>
      </c>
      <c r="C84" s="36"/>
      <c r="D84" s="363"/>
      <c r="E84" s="105"/>
      <c r="F84" s="353"/>
      <c r="G84" s="106"/>
      <c r="H84" s="331"/>
      <c r="I84" s="332"/>
      <c r="J84" s="333"/>
      <c r="K84" s="333"/>
      <c r="L84" s="334"/>
      <c r="M84" s="334"/>
      <c r="P84" s="105"/>
      <c r="Q84" s="103"/>
    </row>
    <row r="85" spans="1:17" s="328" customFormat="1" ht="15" customHeight="1">
      <c r="A85" s="12"/>
      <c r="B85" s="92" t="s">
        <v>217</v>
      </c>
      <c r="C85" s="36"/>
      <c r="D85" s="363"/>
      <c r="E85" s="105"/>
      <c r="F85" s="353"/>
      <c r="G85" s="106"/>
      <c r="H85" s="331"/>
      <c r="I85" s="332"/>
      <c r="J85" s="333"/>
      <c r="K85" s="333"/>
      <c r="L85" s="334"/>
      <c r="M85" s="334"/>
      <c r="P85" s="105"/>
      <c r="Q85" s="103"/>
    </row>
    <row r="86" spans="1:17" s="328" customFormat="1" ht="15" customHeight="1">
      <c r="A86" s="12"/>
      <c r="B86" s="107"/>
      <c r="C86" s="36"/>
      <c r="D86" s="363"/>
      <c r="E86" s="105"/>
      <c r="F86" s="353"/>
      <c r="G86" s="106"/>
      <c r="H86" s="331"/>
      <c r="I86" s="332"/>
      <c r="J86" s="333"/>
      <c r="K86" s="333"/>
      <c r="L86" s="334"/>
      <c r="M86" s="334"/>
      <c r="P86" s="105"/>
      <c r="Q86" s="103"/>
    </row>
    <row r="87" spans="1:17" s="328" customFormat="1" ht="15" customHeight="1">
      <c r="A87" s="12"/>
      <c r="B87" s="56" t="s">
        <v>166</v>
      </c>
      <c r="C87" s="23" t="s">
        <v>16</v>
      </c>
      <c r="D87" s="385">
        <v>1</v>
      </c>
      <c r="E87" s="330">
        <v>4500</v>
      </c>
      <c r="F87" s="353">
        <f t="shared" si="17"/>
        <v>4500</v>
      </c>
      <c r="G87" s="104"/>
      <c r="H87" s="331">
        <f t="shared" si="18"/>
        <v>360</v>
      </c>
      <c r="I87" s="332">
        <f t="shared" si="11"/>
        <v>0.16999999999999998</v>
      </c>
      <c r="J87" s="333">
        <f t="shared" si="19"/>
        <v>360</v>
      </c>
      <c r="K87" s="333">
        <f t="shared" si="20"/>
        <v>583.1999999999999</v>
      </c>
      <c r="L87" s="334">
        <f t="shared" si="21"/>
        <v>943.1999999999999</v>
      </c>
      <c r="M87" s="334">
        <f t="shared" si="22"/>
        <v>5443.2</v>
      </c>
      <c r="P87" s="88">
        <v>1891.25</v>
      </c>
      <c r="Q87" s="88">
        <v>233.75</v>
      </c>
    </row>
    <row r="88" spans="1:17" s="328" customFormat="1" ht="15" customHeight="1">
      <c r="A88" s="12"/>
      <c r="B88" s="184"/>
      <c r="C88" s="185"/>
      <c r="D88" s="386"/>
      <c r="E88" s="387"/>
      <c r="F88" s="388"/>
      <c r="G88" s="104"/>
      <c r="H88" s="331"/>
      <c r="I88" s="332"/>
      <c r="J88" s="333"/>
      <c r="K88" s="333"/>
      <c r="L88" s="334"/>
      <c r="M88" s="334"/>
      <c r="P88" s="186"/>
      <c r="Q88" s="186"/>
    </row>
    <row r="89" spans="1:17" s="328" customFormat="1" ht="15" customHeight="1">
      <c r="A89" s="12"/>
      <c r="B89" s="184" t="s">
        <v>165</v>
      </c>
      <c r="C89" s="23" t="s">
        <v>16</v>
      </c>
      <c r="D89" s="385">
        <v>1</v>
      </c>
      <c r="E89" s="186">
        <v>75000</v>
      </c>
      <c r="F89" s="353">
        <f>D89*E89</f>
        <v>75000</v>
      </c>
      <c r="G89" s="104"/>
      <c r="H89" s="331">
        <f>F89*0.08</f>
        <v>6000</v>
      </c>
      <c r="I89" s="332">
        <f t="shared" si="11"/>
        <v>0.16999999999999998</v>
      </c>
      <c r="J89" s="333">
        <f>G89+H89</f>
        <v>6000</v>
      </c>
      <c r="K89" s="333">
        <f>(F89+J89)*0.12</f>
        <v>9720</v>
      </c>
      <c r="L89" s="334">
        <f>J89+K89</f>
        <v>15720</v>
      </c>
      <c r="M89" s="334">
        <f>F89+L89</f>
        <v>90720</v>
      </c>
      <c r="P89" s="186"/>
      <c r="Q89" s="186"/>
    </row>
    <row r="90" spans="1:17" s="328" customFormat="1" ht="15" customHeight="1">
      <c r="A90" s="12"/>
      <c r="B90" s="107"/>
      <c r="C90" s="363"/>
      <c r="D90" s="36"/>
      <c r="E90" s="105"/>
      <c r="F90" s="103"/>
      <c r="G90" s="106"/>
      <c r="H90" s="331"/>
      <c r="I90" s="332"/>
      <c r="J90" s="333"/>
      <c r="K90" s="333"/>
      <c r="L90" s="334"/>
      <c r="M90" s="334"/>
      <c r="P90" s="105"/>
      <c r="Q90" s="103"/>
    </row>
    <row r="91" spans="1:13" ht="16.5">
      <c r="A91" s="39"/>
      <c r="B91" s="40" t="s">
        <v>38</v>
      </c>
      <c r="C91" s="29"/>
      <c r="D91" s="46"/>
      <c r="E91" s="354"/>
      <c r="F91" s="355"/>
      <c r="G91" s="356"/>
      <c r="H91" s="356"/>
      <c r="I91" s="357"/>
      <c r="J91" s="358"/>
      <c r="K91" s="358"/>
      <c r="L91" s="360"/>
      <c r="M91" s="31">
        <f>SUM(M81:M90)</f>
        <v>193956.336</v>
      </c>
    </row>
    <row r="92" spans="1:13" ht="25.5" customHeight="1">
      <c r="A92" s="288"/>
      <c r="B92" s="294" t="s">
        <v>140</v>
      </c>
      <c r="C92" s="221"/>
      <c r="D92" s="295"/>
      <c r="E92" s="378"/>
      <c r="F92" s="379"/>
      <c r="G92" s="380"/>
      <c r="H92" s="380"/>
      <c r="I92" s="381"/>
      <c r="J92" s="382"/>
      <c r="K92" s="382"/>
      <c r="L92" s="222"/>
      <c r="M92" s="223">
        <f>M91+M79+M73+M55</f>
        <v>331675.79860800004</v>
      </c>
    </row>
    <row r="93" spans="1:13" ht="16.5">
      <c r="A93" s="26" t="s">
        <v>199</v>
      </c>
      <c r="B93" s="90" t="s">
        <v>92</v>
      </c>
      <c r="C93" s="13"/>
      <c r="D93" s="114"/>
      <c r="E93" s="389"/>
      <c r="F93" s="390"/>
      <c r="G93" s="391"/>
      <c r="H93" s="391"/>
      <c r="I93" s="392"/>
      <c r="J93" s="393"/>
      <c r="K93" s="393"/>
      <c r="L93" s="394"/>
      <c r="M93" s="394"/>
    </row>
    <row r="94" spans="1:13" ht="16.5">
      <c r="A94" s="237"/>
      <c r="B94" s="238" t="s">
        <v>185</v>
      </c>
      <c r="C94" s="239"/>
      <c r="D94" s="347"/>
      <c r="E94" s="348"/>
      <c r="F94" s="349"/>
      <c r="G94" s="350"/>
      <c r="H94" s="350"/>
      <c r="I94" s="350"/>
      <c r="J94" s="351"/>
      <c r="K94" s="351"/>
      <c r="L94" s="352"/>
      <c r="M94" s="352"/>
    </row>
    <row r="95" spans="1:13" ht="33">
      <c r="A95" s="235"/>
      <c r="B95" s="208" t="s">
        <v>186</v>
      </c>
      <c r="C95" s="213" t="s">
        <v>192</v>
      </c>
      <c r="D95" s="232">
        <v>19</v>
      </c>
      <c r="E95" s="215">
        <v>980</v>
      </c>
      <c r="F95" s="353">
        <f>D95*E95</f>
        <v>18620</v>
      </c>
      <c r="G95" s="331">
        <f>F95*0.09</f>
        <v>1675.8</v>
      </c>
      <c r="H95" s="331">
        <f>F95*0.08</f>
        <v>1489.6000000000001</v>
      </c>
      <c r="I95" s="332">
        <f>0.09+0.08</f>
        <v>0.16999999999999998</v>
      </c>
      <c r="J95" s="333">
        <f>G95+H95</f>
        <v>3165.4</v>
      </c>
      <c r="K95" s="333">
        <f>(F95+J95)*0.12</f>
        <v>2614.248</v>
      </c>
      <c r="L95" s="334">
        <f>J95+K95</f>
        <v>5779.648</v>
      </c>
      <c r="M95" s="334">
        <f>F95+L95</f>
        <v>24399.648</v>
      </c>
    </row>
    <row r="96" spans="1:13" ht="16.5">
      <c r="A96" s="235"/>
      <c r="B96" s="208" t="s">
        <v>187</v>
      </c>
      <c r="C96" s="213" t="s">
        <v>192</v>
      </c>
      <c r="D96" s="232">
        <v>19</v>
      </c>
      <c r="E96" s="215">
        <v>473</v>
      </c>
      <c r="F96" s="353">
        <f>D96*E96</f>
        <v>8987</v>
      </c>
      <c r="G96" s="331">
        <f>F96*0.09</f>
        <v>808.8299999999999</v>
      </c>
      <c r="H96" s="331">
        <f>F96*0.08</f>
        <v>718.96</v>
      </c>
      <c r="I96" s="332">
        <f>0.09+0.08</f>
        <v>0.16999999999999998</v>
      </c>
      <c r="J96" s="333">
        <f>G96+H96</f>
        <v>1527.79</v>
      </c>
      <c r="K96" s="333">
        <f>(F96+J96)*0.12</f>
        <v>1261.7748000000001</v>
      </c>
      <c r="L96" s="334">
        <f>J96+K96</f>
        <v>2789.5648</v>
      </c>
      <c r="M96" s="334">
        <f>F96+L96</f>
        <v>11776.5648</v>
      </c>
    </row>
    <row r="97" spans="1:13" ht="49.5">
      <c r="A97" s="235"/>
      <c r="B97" s="208" t="s">
        <v>188</v>
      </c>
      <c r="C97" s="213" t="s">
        <v>192</v>
      </c>
      <c r="D97" s="232">
        <v>1</v>
      </c>
      <c r="E97" s="215">
        <v>653</v>
      </c>
      <c r="F97" s="353">
        <f>D97*E97</f>
        <v>653</v>
      </c>
      <c r="G97" s="331">
        <f>F97*0.09</f>
        <v>58.769999999999996</v>
      </c>
      <c r="H97" s="331">
        <f>F97*0.08</f>
        <v>52.24</v>
      </c>
      <c r="I97" s="332">
        <f>0.09+0.08</f>
        <v>0.16999999999999998</v>
      </c>
      <c r="J97" s="333">
        <f>G97+H97</f>
        <v>111.00999999999999</v>
      </c>
      <c r="K97" s="333">
        <f>(F97+J97)*0.12</f>
        <v>91.68119999999999</v>
      </c>
      <c r="L97" s="334">
        <f>J97+K97</f>
        <v>202.69119999999998</v>
      </c>
      <c r="M97" s="334">
        <f>F97+L97</f>
        <v>855.6912</v>
      </c>
    </row>
    <row r="98" spans="1:13" ht="16.5">
      <c r="A98" s="235"/>
      <c r="B98" s="209" t="s">
        <v>198</v>
      </c>
      <c r="C98" s="213" t="s">
        <v>193</v>
      </c>
      <c r="D98" s="232">
        <v>2</v>
      </c>
      <c r="E98" s="215">
        <v>240</v>
      </c>
      <c r="F98" s="353">
        <f>D98*E98</f>
        <v>480</v>
      </c>
      <c r="G98" s="331">
        <f>F98*0.09</f>
        <v>43.199999999999996</v>
      </c>
      <c r="H98" s="331">
        <f>F98*0.08</f>
        <v>38.4</v>
      </c>
      <c r="I98" s="332">
        <f>0.09+0.08</f>
        <v>0.16999999999999998</v>
      </c>
      <c r="J98" s="333">
        <f>G98+H98</f>
        <v>81.6</v>
      </c>
      <c r="K98" s="333">
        <f>(F98+J98)*0.12</f>
        <v>67.392</v>
      </c>
      <c r="L98" s="334">
        <f>J98+K98</f>
        <v>148.992</v>
      </c>
      <c r="M98" s="334">
        <f>F98+L98</f>
        <v>628.992</v>
      </c>
    </row>
    <row r="99" spans="1:13" ht="16.5">
      <c r="A99" s="235"/>
      <c r="B99" s="209" t="s">
        <v>189</v>
      </c>
      <c r="C99" s="213" t="s">
        <v>33</v>
      </c>
      <c r="D99" s="232">
        <v>98.08</v>
      </c>
      <c r="E99" s="215">
        <v>135</v>
      </c>
      <c r="F99" s="353">
        <f>D99*E99</f>
        <v>13240.8</v>
      </c>
      <c r="G99" s="331">
        <f>F99*0.09</f>
        <v>1191.6719999999998</v>
      </c>
      <c r="H99" s="331">
        <f>F99*0.08</f>
        <v>1059.264</v>
      </c>
      <c r="I99" s="332">
        <f>0.09+0.08</f>
        <v>0.16999999999999998</v>
      </c>
      <c r="J99" s="333">
        <f>G99+H99</f>
        <v>2250.9359999999997</v>
      </c>
      <c r="K99" s="333">
        <f>(F99+J99)*0.12</f>
        <v>1859.00832</v>
      </c>
      <c r="L99" s="334">
        <f>J99+K99</f>
        <v>4109.94432</v>
      </c>
      <c r="M99" s="334">
        <f>F99+L99</f>
        <v>17350.744319999998</v>
      </c>
    </row>
    <row r="100" spans="1:13" ht="16.5">
      <c r="A100" s="39"/>
      <c r="B100" s="40" t="s">
        <v>38</v>
      </c>
      <c r="C100" s="29"/>
      <c r="D100" s="46"/>
      <c r="E100" s="354"/>
      <c r="F100" s="355"/>
      <c r="G100" s="356"/>
      <c r="H100" s="356"/>
      <c r="I100" s="357"/>
      <c r="J100" s="358"/>
      <c r="K100" s="359"/>
      <c r="L100" s="360"/>
      <c r="M100" s="31">
        <f>SUM(M95:M99)</f>
        <v>55011.64032</v>
      </c>
    </row>
    <row r="101" spans="1:13" ht="16.5">
      <c r="A101" s="48"/>
      <c r="B101" s="91" t="s">
        <v>25</v>
      </c>
      <c r="C101" s="20"/>
      <c r="D101" s="49"/>
      <c r="E101" s="361"/>
      <c r="F101" s="395"/>
      <c r="G101" s="369"/>
      <c r="H101" s="369"/>
      <c r="I101" s="370"/>
      <c r="J101" s="371"/>
      <c r="K101" s="371"/>
      <c r="L101" s="372"/>
      <c r="M101" s="372"/>
    </row>
    <row r="102" spans="1:17" ht="16.5">
      <c r="A102" s="22"/>
      <c r="B102" s="92" t="s">
        <v>39</v>
      </c>
      <c r="C102" s="96" t="s">
        <v>89</v>
      </c>
      <c r="D102" s="363">
        <v>135</v>
      </c>
      <c r="E102" s="383">
        <f>P102+Q102</f>
        <v>74.32</v>
      </c>
      <c r="F102" s="364">
        <f aca="true" t="shared" si="23" ref="F102:F112">D102*E102</f>
        <v>10033.199999999999</v>
      </c>
      <c r="G102" s="365">
        <f aca="true" t="shared" si="24" ref="G102:G112">F102*0.09</f>
        <v>902.9879999999998</v>
      </c>
      <c r="H102" s="365">
        <f aca="true" t="shared" si="25" ref="H102:H112">F102*0.08</f>
        <v>802.656</v>
      </c>
      <c r="I102" s="366">
        <f t="shared" si="11"/>
        <v>0.16999999999999998</v>
      </c>
      <c r="J102" s="367">
        <f aca="true" t="shared" si="26" ref="J102:J112">G102+H102</f>
        <v>1705.6439999999998</v>
      </c>
      <c r="K102" s="367">
        <f aca="true" t="shared" si="27" ref="K102:K112">(F102+J102)*0.12</f>
        <v>1408.6612799999998</v>
      </c>
      <c r="L102" s="368">
        <f aca="true" t="shared" si="28" ref="L102:L112">J102+K102</f>
        <v>3114.3052799999996</v>
      </c>
      <c r="M102" s="368">
        <f aca="true" t="shared" si="29" ref="M102:M112">F102+L102</f>
        <v>13147.505279999998</v>
      </c>
      <c r="P102" s="102">
        <v>66.14</v>
      </c>
      <c r="Q102" s="108">
        <v>8.18</v>
      </c>
    </row>
    <row r="103" spans="1:17" ht="16.5">
      <c r="A103" s="22"/>
      <c r="B103" s="92" t="s">
        <v>41</v>
      </c>
      <c r="C103" s="96" t="s">
        <v>31</v>
      </c>
      <c r="D103" s="363">
        <v>54</v>
      </c>
      <c r="E103" s="383">
        <f aca="true" t="shared" si="30" ref="E103:E113">P103+Q103</f>
        <v>6.44</v>
      </c>
      <c r="F103" s="364">
        <f t="shared" si="23"/>
        <v>347.76000000000005</v>
      </c>
      <c r="G103" s="365">
        <f t="shared" si="24"/>
        <v>31.298400000000004</v>
      </c>
      <c r="H103" s="365">
        <f t="shared" si="25"/>
        <v>27.820800000000006</v>
      </c>
      <c r="I103" s="366">
        <f t="shared" si="11"/>
        <v>0.16999999999999998</v>
      </c>
      <c r="J103" s="367">
        <f t="shared" si="26"/>
        <v>59.119200000000006</v>
      </c>
      <c r="K103" s="367">
        <f t="shared" si="27"/>
        <v>48.82550400000001</v>
      </c>
      <c r="L103" s="368">
        <f t="shared" si="28"/>
        <v>107.94470400000002</v>
      </c>
      <c r="M103" s="368">
        <f t="shared" si="29"/>
        <v>455.70470400000005</v>
      </c>
      <c r="P103" s="102">
        <v>5.73</v>
      </c>
      <c r="Q103" s="108">
        <v>0.71</v>
      </c>
    </row>
    <row r="104" spans="1:17" ht="16.5">
      <c r="A104" s="22"/>
      <c r="B104" s="92" t="s">
        <v>42</v>
      </c>
      <c r="C104" s="96" t="s">
        <v>31</v>
      </c>
      <c r="D104" s="363">
        <v>45</v>
      </c>
      <c r="E104" s="383">
        <f t="shared" si="30"/>
        <v>4.95</v>
      </c>
      <c r="F104" s="364">
        <f t="shared" si="23"/>
        <v>222.75</v>
      </c>
      <c r="G104" s="365">
        <f t="shared" si="24"/>
        <v>20.0475</v>
      </c>
      <c r="H104" s="365">
        <f t="shared" si="25"/>
        <v>17.82</v>
      </c>
      <c r="I104" s="366">
        <f t="shared" si="11"/>
        <v>0.16999999999999998</v>
      </c>
      <c r="J104" s="367">
        <f t="shared" si="26"/>
        <v>37.8675</v>
      </c>
      <c r="K104" s="367">
        <f t="shared" si="27"/>
        <v>31.2741</v>
      </c>
      <c r="L104" s="368">
        <f t="shared" si="28"/>
        <v>69.1416</v>
      </c>
      <c r="M104" s="368">
        <f t="shared" si="29"/>
        <v>291.8916</v>
      </c>
      <c r="P104" s="102">
        <v>4.41</v>
      </c>
      <c r="Q104" s="108">
        <v>0.54</v>
      </c>
    </row>
    <row r="105" spans="1:17" ht="16.5">
      <c r="A105" s="22"/>
      <c r="B105" s="92" t="s">
        <v>43</v>
      </c>
      <c r="C105" s="96" t="s">
        <v>31</v>
      </c>
      <c r="D105" s="363">
        <v>54</v>
      </c>
      <c r="E105" s="383">
        <f t="shared" si="30"/>
        <v>13.39</v>
      </c>
      <c r="F105" s="364">
        <f t="shared" si="23"/>
        <v>723.0600000000001</v>
      </c>
      <c r="G105" s="365">
        <f t="shared" si="24"/>
        <v>65.0754</v>
      </c>
      <c r="H105" s="365">
        <f t="shared" si="25"/>
        <v>57.844800000000006</v>
      </c>
      <c r="I105" s="366">
        <f t="shared" si="11"/>
        <v>0.16999999999999998</v>
      </c>
      <c r="J105" s="367">
        <f t="shared" si="26"/>
        <v>122.92020000000001</v>
      </c>
      <c r="K105" s="367">
        <f t="shared" si="27"/>
        <v>101.51762400000001</v>
      </c>
      <c r="L105" s="368">
        <f t="shared" si="28"/>
        <v>224.43782400000003</v>
      </c>
      <c r="M105" s="368">
        <f t="shared" si="29"/>
        <v>947.497824</v>
      </c>
      <c r="P105" s="105">
        <v>11.92</v>
      </c>
      <c r="Q105" s="108">
        <v>1.47</v>
      </c>
    </row>
    <row r="106" spans="1:17" ht="16.5">
      <c r="A106" s="22"/>
      <c r="B106" s="92" t="s">
        <v>104</v>
      </c>
      <c r="C106" s="96" t="s">
        <v>89</v>
      </c>
      <c r="D106" s="363">
        <v>8</v>
      </c>
      <c r="E106" s="383">
        <v>3700.49</v>
      </c>
      <c r="F106" s="364">
        <f t="shared" si="23"/>
        <v>29603.92</v>
      </c>
      <c r="G106" s="365">
        <f t="shared" si="24"/>
        <v>2664.3527999999997</v>
      </c>
      <c r="H106" s="365">
        <f t="shared" si="25"/>
        <v>2368.3136</v>
      </c>
      <c r="I106" s="366">
        <f t="shared" si="11"/>
        <v>0.16999999999999998</v>
      </c>
      <c r="J106" s="367">
        <f t="shared" si="26"/>
        <v>5032.6664</v>
      </c>
      <c r="K106" s="367">
        <f t="shared" si="27"/>
        <v>4156.390368</v>
      </c>
      <c r="L106" s="368">
        <f t="shared" si="28"/>
        <v>9189.056768</v>
      </c>
      <c r="M106" s="368">
        <f t="shared" si="29"/>
        <v>38792.976768</v>
      </c>
      <c r="P106" s="102">
        <v>1887.69</v>
      </c>
      <c r="Q106" s="108">
        <v>233.31</v>
      </c>
    </row>
    <row r="107" spans="1:17" ht="16.5">
      <c r="A107" s="22"/>
      <c r="B107" s="92" t="s">
        <v>106</v>
      </c>
      <c r="C107" s="96" t="s">
        <v>51</v>
      </c>
      <c r="D107" s="363">
        <v>2</v>
      </c>
      <c r="E107" s="383">
        <v>315.21</v>
      </c>
      <c r="F107" s="364">
        <f t="shared" si="23"/>
        <v>630.42</v>
      </c>
      <c r="G107" s="365">
        <f t="shared" si="24"/>
        <v>56.73779999999999</v>
      </c>
      <c r="H107" s="365">
        <f t="shared" si="25"/>
        <v>50.4336</v>
      </c>
      <c r="I107" s="366">
        <f t="shared" si="11"/>
        <v>0.16999999999999998</v>
      </c>
      <c r="J107" s="367">
        <f t="shared" si="26"/>
        <v>107.17139999999999</v>
      </c>
      <c r="K107" s="367">
        <f t="shared" si="27"/>
        <v>88.51096799999999</v>
      </c>
      <c r="L107" s="368">
        <f t="shared" si="28"/>
        <v>195.682368</v>
      </c>
      <c r="M107" s="368">
        <f t="shared" si="29"/>
        <v>826.102368</v>
      </c>
      <c r="P107" s="102">
        <v>43.27</v>
      </c>
      <c r="Q107" s="108">
        <v>5.36</v>
      </c>
    </row>
    <row r="108" spans="1:17" ht="16.5">
      <c r="A108" s="22"/>
      <c r="B108" s="92" t="s">
        <v>87</v>
      </c>
      <c r="C108" s="96" t="s">
        <v>31</v>
      </c>
      <c r="D108" s="363">
        <v>10</v>
      </c>
      <c r="E108" s="383">
        <f t="shared" si="30"/>
        <v>97.83</v>
      </c>
      <c r="F108" s="364">
        <f t="shared" si="23"/>
        <v>978.3</v>
      </c>
      <c r="G108" s="365">
        <f t="shared" si="24"/>
        <v>88.047</v>
      </c>
      <c r="H108" s="365">
        <f t="shared" si="25"/>
        <v>78.264</v>
      </c>
      <c r="I108" s="366">
        <f t="shared" si="11"/>
        <v>0.16999999999999998</v>
      </c>
      <c r="J108" s="367">
        <f t="shared" si="26"/>
        <v>166.31099999999998</v>
      </c>
      <c r="K108" s="367">
        <f t="shared" si="27"/>
        <v>137.35331999999997</v>
      </c>
      <c r="L108" s="368">
        <f t="shared" si="28"/>
        <v>303.66432</v>
      </c>
      <c r="M108" s="368">
        <f t="shared" si="29"/>
        <v>1281.96432</v>
      </c>
      <c r="P108" s="102">
        <v>87.07</v>
      </c>
      <c r="Q108" s="108">
        <v>10.76</v>
      </c>
    </row>
    <row r="109" spans="1:17" ht="16.5">
      <c r="A109" s="22"/>
      <c r="B109" s="92" t="s">
        <v>46</v>
      </c>
      <c r="C109" s="96" t="s">
        <v>31</v>
      </c>
      <c r="D109" s="363">
        <v>3</v>
      </c>
      <c r="E109" s="383">
        <f t="shared" si="30"/>
        <v>825</v>
      </c>
      <c r="F109" s="364">
        <f t="shared" si="23"/>
        <v>2475</v>
      </c>
      <c r="G109" s="365">
        <f t="shared" si="24"/>
        <v>222.75</v>
      </c>
      <c r="H109" s="365">
        <f t="shared" si="25"/>
        <v>198</v>
      </c>
      <c r="I109" s="366">
        <f t="shared" si="11"/>
        <v>0.16999999999999998</v>
      </c>
      <c r="J109" s="367">
        <f t="shared" si="26"/>
        <v>420.75</v>
      </c>
      <c r="K109" s="367">
        <f t="shared" si="27"/>
        <v>347.49</v>
      </c>
      <c r="L109" s="368">
        <f t="shared" si="28"/>
        <v>768.24</v>
      </c>
      <c r="M109" s="368">
        <f t="shared" si="29"/>
        <v>3243.24</v>
      </c>
      <c r="P109" s="102">
        <v>734.25</v>
      </c>
      <c r="Q109" s="108">
        <v>90.75</v>
      </c>
    </row>
    <row r="110" spans="1:17" ht="16.5">
      <c r="A110" s="22"/>
      <c r="B110" s="92" t="s">
        <v>27</v>
      </c>
      <c r="C110" s="96" t="s">
        <v>34</v>
      </c>
      <c r="D110" s="363">
        <v>15</v>
      </c>
      <c r="E110" s="383">
        <f t="shared" si="30"/>
        <v>82.5</v>
      </c>
      <c r="F110" s="364">
        <f t="shared" si="23"/>
        <v>1237.5</v>
      </c>
      <c r="G110" s="365">
        <f t="shared" si="24"/>
        <v>111.375</v>
      </c>
      <c r="H110" s="365">
        <f t="shared" si="25"/>
        <v>99</v>
      </c>
      <c r="I110" s="366">
        <f t="shared" si="11"/>
        <v>0.16999999999999998</v>
      </c>
      <c r="J110" s="367">
        <f t="shared" si="26"/>
        <v>210.375</v>
      </c>
      <c r="K110" s="367">
        <f t="shared" si="27"/>
        <v>173.745</v>
      </c>
      <c r="L110" s="368">
        <f t="shared" si="28"/>
        <v>384.12</v>
      </c>
      <c r="M110" s="368">
        <f t="shared" si="29"/>
        <v>1621.62</v>
      </c>
      <c r="P110" s="102">
        <v>73.42</v>
      </c>
      <c r="Q110" s="108">
        <v>9.08</v>
      </c>
    </row>
    <row r="111" spans="1:17" ht="16.5">
      <c r="A111" s="22"/>
      <c r="B111" s="92" t="s">
        <v>88</v>
      </c>
      <c r="C111" s="96" t="s">
        <v>35</v>
      </c>
      <c r="D111" s="363">
        <v>5</v>
      </c>
      <c r="E111" s="383">
        <f t="shared" si="30"/>
        <v>74.4</v>
      </c>
      <c r="F111" s="364">
        <f t="shared" si="23"/>
        <v>372</v>
      </c>
      <c r="G111" s="365">
        <f t="shared" si="24"/>
        <v>33.48</v>
      </c>
      <c r="H111" s="365">
        <f t="shared" si="25"/>
        <v>29.76</v>
      </c>
      <c r="I111" s="366">
        <f t="shared" si="11"/>
        <v>0.16999999999999998</v>
      </c>
      <c r="J111" s="367">
        <f t="shared" si="26"/>
        <v>63.239999999999995</v>
      </c>
      <c r="K111" s="367">
        <f t="shared" si="27"/>
        <v>52.2288</v>
      </c>
      <c r="L111" s="368">
        <f t="shared" si="28"/>
        <v>115.46879999999999</v>
      </c>
      <c r="M111" s="368">
        <f t="shared" si="29"/>
        <v>487.4688</v>
      </c>
      <c r="P111" s="102">
        <v>66.2</v>
      </c>
      <c r="Q111" s="108">
        <v>8.2</v>
      </c>
    </row>
    <row r="112" spans="1:17" ht="16.5">
      <c r="A112" s="22"/>
      <c r="B112" s="92" t="s">
        <v>26</v>
      </c>
      <c r="C112" s="96" t="s">
        <v>32</v>
      </c>
      <c r="D112" s="363">
        <v>10</v>
      </c>
      <c r="E112" s="383">
        <f t="shared" si="30"/>
        <v>27.5</v>
      </c>
      <c r="F112" s="364">
        <f t="shared" si="23"/>
        <v>275</v>
      </c>
      <c r="G112" s="365">
        <f t="shared" si="24"/>
        <v>24.75</v>
      </c>
      <c r="H112" s="365">
        <f t="shared" si="25"/>
        <v>22</v>
      </c>
      <c r="I112" s="366">
        <f t="shared" si="11"/>
        <v>0.16999999999999998</v>
      </c>
      <c r="J112" s="367">
        <f t="shared" si="26"/>
        <v>46.75</v>
      </c>
      <c r="K112" s="367">
        <f t="shared" si="27"/>
        <v>38.61</v>
      </c>
      <c r="L112" s="368">
        <f t="shared" si="28"/>
        <v>85.36</v>
      </c>
      <c r="M112" s="368">
        <f t="shared" si="29"/>
        <v>360.36</v>
      </c>
      <c r="P112" s="102">
        <v>24.48</v>
      </c>
      <c r="Q112" s="108">
        <v>3.02</v>
      </c>
    </row>
    <row r="113" spans="1:17" ht="33">
      <c r="A113" s="22"/>
      <c r="B113" s="95" t="s">
        <v>47</v>
      </c>
      <c r="C113" s="97" t="s">
        <v>30</v>
      </c>
      <c r="D113" s="363">
        <v>1</v>
      </c>
      <c r="E113" s="396">
        <f t="shared" si="30"/>
        <v>10000</v>
      </c>
      <c r="F113" s="364">
        <f>D113*E113</f>
        <v>10000</v>
      </c>
      <c r="G113" s="365">
        <f>F113*0.09</f>
        <v>900</v>
      </c>
      <c r="H113" s="365">
        <f>F113*0.08</f>
        <v>800</v>
      </c>
      <c r="I113" s="366">
        <f t="shared" si="11"/>
        <v>0.16999999999999998</v>
      </c>
      <c r="J113" s="367">
        <f>G113+H113</f>
        <v>1700</v>
      </c>
      <c r="K113" s="367">
        <f>(F113+J113)*0.12</f>
        <v>1404</v>
      </c>
      <c r="L113" s="368">
        <f>J113+K113</f>
        <v>3104</v>
      </c>
      <c r="M113" s="368">
        <f>F113+L113</f>
        <v>13104</v>
      </c>
      <c r="P113" s="109">
        <v>8900</v>
      </c>
      <c r="Q113" s="108">
        <v>1100</v>
      </c>
    </row>
    <row r="114" spans="1:17" ht="16.5">
      <c r="A114" s="39"/>
      <c r="B114" s="40" t="s">
        <v>38</v>
      </c>
      <c r="C114" s="61"/>
      <c r="D114" s="374"/>
      <c r="E114" s="354"/>
      <c r="F114" s="355"/>
      <c r="G114" s="356"/>
      <c r="H114" s="356"/>
      <c r="I114" s="357"/>
      <c r="J114" s="358"/>
      <c r="K114" s="358"/>
      <c r="L114" s="360"/>
      <c r="M114" s="31">
        <f>SUM(M102:M113)</f>
        <v>74560.331664</v>
      </c>
      <c r="P114" s="110"/>
      <c r="Q114" s="111"/>
    </row>
    <row r="115" spans="1:17" ht="16.5">
      <c r="A115" s="48"/>
      <c r="B115" s="91" t="s">
        <v>29</v>
      </c>
      <c r="C115" s="98"/>
      <c r="D115" s="375"/>
      <c r="E115" s="325"/>
      <c r="F115" s="324"/>
      <c r="G115" s="376"/>
      <c r="H115" s="376"/>
      <c r="I115" s="377"/>
      <c r="J115" s="361"/>
      <c r="K115" s="361"/>
      <c r="L115" s="362"/>
      <c r="M115" s="362"/>
      <c r="P115" s="99"/>
      <c r="Q115" s="100"/>
    </row>
    <row r="116" spans="1:17" ht="16.5">
      <c r="A116" s="22"/>
      <c r="B116" s="92" t="s">
        <v>48</v>
      </c>
      <c r="C116" s="96" t="s">
        <v>33</v>
      </c>
      <c r="D116" s="363">
        <v>1215</v>
      </c>
      <c r="E116" s="383">
        <f>P116+Q116</f>
        <v>18.75</v>
      </c>
      <c r="F116" s="364">
        <f>D116*E116</f>
        <v>22781.25</v>
      </c>
      <c r="G116" s="365">
        <f>F116*0.09</f>
        <v>2050.3125</v>
      </c>
      <c r="H116" s="365">
        <f>F116*0.08</f>
        <v>1822.5</v>
      </c>
      <c r="I116" s="366">
        <f>0.09+0.08</f>
        <v>0.16999999999999998</v>
      </c>
      <c r="J116" s="367">
        <f>G116+H116</f>
        <v>3872.8125</v>
      </c>
      <c r="K116" s="367">
        <f>(F116+J116)*0.12</f>
        <v>3198.4874999999997</v>
      </c>
      <c r="L116" s="368">
        <f>J116+K116</f>
        <v>7071.299999999999</v>
      </c>
      <c r="M116" s="368">
        <f>F116+L116</f>
        <v>29852.55</v>
      </c>
      <c r="P116" s="117">
        <v>16.69</v>
      </c>
      <c r="Q116" s="117">
        <v>2.06</v>
      </c>
    </row>
    <row r="117" spans="1:17" ht="16.5">
      <c r="A117" s="22"/>
      <c r="B117" s="92" t="s">
        <v>50</v>
      </c>
      <c r="C117" s="96" t="s">
        <v>33</v>
      </c>
      <c r="D117" s="384">
        <v>21</v>
      </c>
      <c r="E117" s="383">
        <v>109.81</v>
      </c>
      <c r="F117" s="364">
        <f>D117*E117</f>
        <v>2306.01</v>
      </c>
      <c r="G117" s="365">
        <f>F117*0.09</f>
        <v>207.54090000000002</v>
      </c>
      <c r="H117" s="365">
        <f>F117*0.08</f>
        <v>184.48080000000002</v>
      </c>
      <c r="I117" s="366">
        <f>0.09+0.08</f>
        <v>0.16999999999999998</v>
      </c>
      <c r="J117" s="367">
        <f>G117+H117</f>
        <v>392.0217</v>
      </c>
      <c r="K117" s="367">
        <f>(F117+J117)*0.12</f>
        <v>323.76380400000005</v>
      </c>
      <c r="L117" s="368">
        <f>J117+K117</f>
        <v>715.7855040000001</v>
      </c>
      <c r="M117" s="368">
        <f>F117+L117</f>
        <v>3021.795504</v>
      </c>
      <c r="P117" s="117">
        <v>62.23</v>
      </c>
      <c r="Q117" s="117">
        <v>7.69</v>
      </c>
    </row>
    <row r="118" spans="1:17" ht="16.5">
      <c r="A118" s="22"/>
      <c r="B118" s="92" t="s">
        <v>176</v>
      </c>
      <c r="C118" s="96" t="s">
        <v>33</v>
      </c>
      <c r="D118" s="363">
        <v>65</v>
      </c>
      <c r="E118" s="383">
        <v>756.1</v>
      </c>
      <c r="F118" s="364">
        <f>D118*E118</f>
        <v>49146.5</v>
      </c>
      <c r="G118" s="365">
        <f>F118*0.09</f>
        <v>4423.1849999999995</v>
      </c>
      <c r="H118" s="365">
        <f>F118*0.08</f>
        <v>3931.7200000000003</v>
      </c>
      <c r="I118" s="366">
        <f>0.09+0.08</f>
        <v>0.16999999999999998</v>
      </c>
      <c r="J118" s="367">
        <f>G118+H118</f>
        <v>8354.904999999999</v>
      </c>
      <c r="K118" s="367">
        <f>(F118+J118)*0.12</f>
        <v>6900.1686</v>
      </c>
      <c r="L118" s="368">
        <f>J118+K118</f>
        <v>15255.0736</v>
      </c>
      <c r="M118" s="368">
        <f>F118+L118</f>
        <v>64401.5736</v>
      </c>
      <c r="P118" s="117">
        <v>232.32</v>
      </c>
      <c r="Q118" s="385">
        <v>28.71</v>
      </c>
    </row>
    <row r="119" spans="1:17" ht="16.5">
      <c r="A119" s="39"/>
      <c r="B119" s="40" t="s">
        <v>38</v>
      </c>
      <c r="C119" s="61"/>
      <c r="D119" s="374"/>
      <c r="E119" s="354"/>
      <c r="F119" s="355"/>
      <c r="G119" s="356"/>
      <c r="H119" s="356"/>
      <c r="I119" s="357"/>
      <c r="J119" s="358"/>
      <c r="K119" s="358"/>
      <c r="L119" s="360"/>
      <c r="M119" s="31">
        <f>SUM(M116:M118)</f>
        <v>97275.919104</v>
      </c>
      <c r="P119" s="110"/>
      <c r="Q119" s="111"/>
    </row>
    <row r="120" spans="1:17" ht="16.5">
      <c r="A120" s="48"/>
      <c r="B120" s="91" t="s">
        <v>28</v>
      </c>
      <c r="C120" s="98"/>
      <c r="D120" s="375"/>
      <c r="E120" s="325"/>
      <c r="F120" s="324"/>
      <c r="G120" s="376"/>
      <c r="H120" s="376"/>
      <c r="I120" s="377"/>
      <c r="J120" s="361"/>
      <c r="K120" s="361"/>
      <c r="L120" s="362"/>
      <c r="M120" s="362"/>
      <c r="P120" s="99"/>
      <c r="Q120" s="100"/>
    </row>
    <row r="121" spans="1:17" ht="16.5">
      <c r="A121" s="22"/>
      <c r="B121" s="92" t="s">
        <v>215</v>
      </c>
      <c r="C121" s="96" t="s">
        <v>16</v>
      </c>
      <c r="D121" s="384">
        <v>27</v>
      </c>
      <c r="E121" s="383">
        <f>P121+Q121</f>
        <v>1807</v>
      </c>
      <c r="F121" s="364">
        <f>D121*E121</f>
        <v>48789</v>
      </c>
      <c r="G121" s="365">
        <f>F121*0.09</f>
        <v>4391.01</v>
      </c>
      <c r="H121" s="365">
        <f>F121*0.08</f>
        <v>3903.12</v>
      </c>
      <c r="I121" s="366">
        <f>0.09+0.08</f>
        <v>0.16999999999999998</v>
      </c>
      <c r="J121" s="367">
        <f>G121+H121</f>
        <v>8294.130000000001</v>
      </c>
      <c r="K121" s="367">
        <f>(F121+J121)*0.12</f>
        <v>6849.975600000001</v>
      </c>
      <c r="L121" s="368">
        <f>J121+K121</f>
        <v>15144.105600000003</v>
      </c>
      <c r="M121" s="368">
        <f>F121+L121</f>
        <v>63933.1056</v>
      </c>
      <c r="P121" s="88">
        <v>1608.23</v>
      </c>
      <c r="Q121" s="88">
        <v>198.77</v>
      </c>
    </row>
    <row r="122" spans="1:17" ht="16.5">
      <c r="A122" s="22"/>
      <c r="B122" s="92" t="s">
        <v>91</v>
      </c>
      <c r="C122" s="96" t="s">
        <v>16</v>
      </c>
      <c r="D122" s="384">
        <v>1</v>
      </c>
      <c r="E122" s="383">
        <f>P122+Q122</f>
        <v>38984</v>
      </c>
      <c r="F122" s="364">
        <f>D122*E122</f>
        <v>38984</v>
      </c>
      <c r="G122" s="365">
        <f>F122*0.09</f>
        <v>3508.56</v>
      </c>
      <c r="H122" s="365">
        <f>F122*0.08</f>
        <v>3118.7200000000003</v>
      </c>
      <c r="I122" s="366">
        <f>0.09+0.08</f>
        <v>0.16999999999999998</v>
      </c>
      <c r="J122" s="367">
        <f>G122+H122</f>
        <v>6627.280000000001</v>
      </c>
      <c r="K122" s="367">
        <f>(F122+J122)*0.12</f>
        <v>5473.3535999999995</v>
      </c>
      <c r="L122" s="368">
        <f>J122+K122</f>
        <v>12100.633600000001</v>
      </c>
      <c r="M122" s="368">
        <f>F122+L122</f>
        <v>51084.6336</v>
      </c>
      <c r="P122" s="102">
        <v>35440</v>
      </c>
      <c r="Q122" s="103">
        <v>3544</v>
      </c>
    </row>
    <row r="123" spans="1:17" ht="16.5">
      <c r="A123" s="22"/>
      <c r="B123" s="92" t="s">
        <v>178</v>
      </c>
      <c r="C123" s="96"/>
      <c r="D123" s="384"/>
      <c r="E123" s="330"/>
      <c r="F123" s="364"/>
      <c r="G123" s="365"/>
      <c r="H123" s="365"/>
      <c r="I123" s="366"/>
      <c r="J123" s="367"/>
      <c r="K123" s="367"/>
      <c r="L123" s="368"/>
      <c r="M123" s="368"/>
      <c r="P123" s="102"/>
      <c r="Q123" s="108"/>
    </row>
    <row r="124" spans="1:17" ht="16.5">
      <c r="A124" s="22"/>
      <c r="B124" s="92" t="s">
        <v>218</v>
      </c>
      <c r="C124" s="96"/>
      <c r="D124" s="384"/>
      <c r="E124" s="373"/>
      <c r="F124" s="364"/>
      <c r="G124" s="365"/>
      <c r="H124" s="365"/>
      <c r="I124" s="366"/>
      <c r="J124" s="367"/>
      <c r="K124" s="367"/>
      <c r="L124" s="368"/>
      <c r="M124" s="368"/>
      <c r="P124" s="102"/>
      <c r="Q124" s="108"/>
    </row>
    <row r="125" spans="1:17" ht="16.5">
      <c r="A125" s="22"/>
      <c r="B125" s="107"/>
      <c r="C125" s="96"/>
      <c r="D125" s="384"/>
      <c r="E125" s="330"/>
      <c r="F125" s="353"/>
      <c r="G125" s="331"/>
      <c r="H125" s="331"/>
      <c r="I125" s="332"/>
      <c r="J125" s="333"/>
      <c r="K125" s="333"/>
      <c r="L125" s="334"/>
      <c r="M125" s="334"/>
      <c r="P125" s="102"/>
      <c r="Q125" s="108"/>
    </row>
    <row r="126" spans="1:17" ht="16.5">
      <c r="A126" s="22"/>
      <c r="B126" s="56" t="s">
        <v>166</v>
      </c>
      <c r="C126" s="23" t="s">
        <v>16</v>
      </c>
      <c r="D126" s="385">
        <v>1</v>
      </c>
      <c r="E126" s="383">
        <f>P126+Q126</f>
        <v>2125</v>
      </c>
      <c r="F126" s="364">
        <f>D126*E126</f>
        <v>2125</v>
      </c>
      <c r="G126" s="365">
        <f>F126*0.09</f>
        <v>191.25</v>
      </c>
      <c r="H126" s="365">
        <f>F126*0.08</f>
        <v>170</v>
      </c>
      <c r="I126" s="366">
        <f>0.09+0.08</f>
        <v>0.16999999999999998</v>
      </c>
      <c r="J126" s="367">
        <f>G126+H126</f>
        <v>361.25</v>
      </c>
      <c r="K126" s="367">
        <f>(F126+J126)*0.12</f>
        <v>298.34999999999997</v>
      </c>
      <c r="L126" s="368">
        <f>J126+K126</f>
        <v>659.5999999999999</v>
      </c>
      <c r="M126" s="368">
        <f>F126+L126</f>
        <v>2784.6</v>
      </c>
      <c r="P126" s="88">
        <v>1891.25</v>
      </c>
      <c r="Q126" s="88">
        <v>233.75</v>
      </c>
    </row>
    <row r="127" spans="1:17" ht="16.5">
      <c r="A127" s="22"/>
      <c r="B127" s="184"/>
      <c r="C127" s="185"/>
      <c r="D127" s="386"/>
      <c r="E127" s="383"/>
      <c r="F127" s="364"/>
      <c r="G127" s="365"/>
      <c r="H127" s="365"/>
      <c r="I127" s="366"/>
      <c r="J127" s="367"/>
      <c r="K127" s="367"/>
      <c r="L127" s="368"/>
      <c r="M127" s="368"/>
      <c r="P127" s="186"/>
      <c r="Q127" s="186"/>
    </row>
    <row r="128" spans="1:17" ht="16.5">
      <c r="A128" s="22"/>
      <c r="B128" s="184" t="s">
        <v>169</v>
      </c>
      <c r="C128" s="23" t="s">
        <v>16</v>
      </c>
      <c r="D128" s="385">
        <v>1</v>
      </c>
      <c r="E128" s="186">
        <v>150000</v>
      </c>
      <c r="F128" s="353">
        <f>D128*E128</f>
        <v>150000</v>
      </c>
      <c r="G128" s="104"/>
      <c r="H128" s="331">
        <f>F128*0.08</f>
        <v>12000</v>
      </c>
      <c r="I128" s="332">
        <f>0.09+0.08</f>
        <v>0.16999999999999998</v>
      </c>
      <c r="J128" s="333">
        <f>G128+H128</f>
        <v>12000</v>
      </c>
      <c r="K128" s="333">
        <f>(F128+J128)*0.12</f>
        <v>19440</v>
      </c>
      <c r="L128" s="334">
        <f>J128+K128</f>
        <v>31440</v>
      </c>
      <c r="M128" s="334">
        <f>F128+L128</f>
        <v>181440</v>
      </c>
      <c r="P128" s="186"/>
      <c r="Q128" s="186"/>
    </row>
    <row r="129" spans="1:17" ht="16.5">
      <c r="A129" s="22"/>
      <c r="B129" s="107"/>
      <c r="C129" s="96"/>
      <c r="D129" s="37"/>
      <c r="E129" s="397"/>
      <c r="F129" s="364"/>
      <c r="G129" s="365"/>
      <c r="H129" s="365"/>
      <c r="I129" s="366"/>
      <c r="J129" s="367"/>
      <c r="K129" s="367"/>
      <c r="L129" s="368"/>
      <c r="M129" s="368"/>
      <c r="P129" s="102"/>
      <c r="Q129" s="108"/>
    </row>
    <row r="130" spans="1:13" ht="16.5">
      <c r="A130" s="39"/>
      <c r="B130" s="40" t="s">
        <v>38</v>
      </c>
      <c r="C130" s="29"/>
      <c r="D130" s="46"/>
      <c r="E130" s="354"/>
      <c r="F130" s="355"/>
      <c r="G130" s="356"/>
      <c r="H130" s="356"/>
      <c r="I130" s="357"/>
      <c r="J130" s="358"/>
      <c r="K130" s="358"/>
      <c r="L130" s="360"/>
      <c r="M130" s="31">
        <f>SUM(M121:M129)</f>
        <v>299242.33920000005</v>
      </c>
    </row>
    <row r="131" spans="1:13" ht="26.25" customHeight="1">
      <c r="A131" s="288"/>
      <c r="B131" s="294" t="s">
        <v>141</v>
      </c>
      <c r="C131" s="221"/>
      <c r="D131" s="295"/>
      <c r="E131" s="378"/>
      <c r="F131" s="379"/>
      <c r="G131" s="380"/>
      <c r="H131" s="380"/>
      <c r="I131" s="381"/>
      <c r="J131" s="382"/>
      <c r="K131" s="382"/>
      <c r="L131" s="222"/>
      <c r="M131" s="223">
        <f>M130+M119+M114+M100</f>
        <v>526090.230288</v>
      </c>
    </row>
    <row r="132" spans="1:13" ht="16.5">
      <c r="A132" s="116" t="s">
        <v>155</v>
      </c>
      <c r="B132" s="241" t="s">
        <v>93</v>
      </c>
      <c r="C132" s="242"/>
      <c r="D132" s="243"/>
      <c r="E132" s="398"/>
      <c r="F132" s="399"/>
      <c r="G132" s="400"/>
      <c r="H132" s="400"/>
      <c r="I132" s="401"/>
      <c r="J132" s="402"/>
      <c r="K132" s="402"/>
      <c r="L132" s="403"/>
      <c r="M132" s="194"/>
    </row>
    <row r="133" spans="1:13" ht="16.5">
      <c r="A133" s="237"/>
      <c r="B133" s="238" t="s">
        <v>185</v>
      </c>
      <c r="C133" s="239"/>
      <c r="D133" s="347"/>
      <c r="E133" s="348"/>
      <c r="F133" s="349"/>
      <c r="G133" s="350"/>
      <c r="H133" s="350"/>
      <c r="I133" s="350"/>
      <c r="J133" s="351"/>
      <c r="K133" s="351"/>
      <c r="L133" s="352"/>
      <c r="M133" s="352"/>
    </row>
    <row r="134" spans="1:13" ht="33">
      <c r="A134" s="235"/>
      <c r="B134" s="208" t="s">
        <v>186</v>
      </c>
      <c r="C134" s="213" t="s">
        <v>192</v>
      </c>
      <c r="D134" s="232">
        <v>22</v>
      </c>
      <c r="E134" s="215">
        <v>980</v>
      </c>
      <c r="F134" s="353">
        <f>D134*E134</f>
        <v>21560</v>
      </c>
      <c r="G134" s="331">
        <f>F134*0.09</f>
        <v>1940.3999999999999</v>
      </c>
      <c r="H134" s="331">
        <f>F134*0.08</f>
        <v>1724.8</v>
      </c>
      <c r="I134" s="332">
        <f>0.09+0.08</f>
        <v>0.16999999999999998</v>
      </c>
      <c r="J134" s="333">
        <f>G134+H134</f>
        <v>3665.2</v>
      </c>
      <c r="K134" s="333">
        <f>(F134+J134)*0.12</f>
        <v>3027.024</v>
      </c>
      <c r="L134" s="334">
        <f>J134+K134</f>
        <v>6692.224</v>
      </c>
      <c r="M134" s="334">
        <f>F134+L134</f>
        <v>28252.224000000002</v>
      </c>
    </row>
    <row r="135" spans="1:13" ht="16.5">
      <c r="A135" s="235"/>
      <c r="B135" s="208" t="s">
        <v>187</v>
      </c>
      <c r="C135" s="213" t="s">
        <v>192</v>
      </c>
      <c r="D135" s="232">
        <v>22</v>
      </c>
      <c r="E135" s="215">
        <v>473</v>
      </c>
      <c r="F135" s="353">
        <f>D135*E135</f>
        <v>10406</v>
      </c>
      <c r="G135" s="331">
        <f>F135*0.09</f>
        <v>936.54</v>
      </c>
      <c r="H135" s="331">
        <f>F135*0.08</f>
        <v>832.48</v>
      </c>
      <c r="I135" s="332">
        <f>0.09+0.08</f>
        <v>0.16999999999999998</v>
      </c>
      <c r="J135" s="333">
        <f>G135+H135</f>
        <v>1769.02</v>
      </c>
      <c r="K135" s="333">
        <f>(F135+J135)*0.12</f>
        <v>1461.0024</v>
      </c>
      <c r="L135" s="334">
        <f>J135+K135</f>
        <v>3230.0224</v>
      </c>
      <c r="M135" s="334">
        <f>F135+L135</f>
        <v>13636.0224</v>
      </c>
    </row>
    <row r="136" spans="1:13" ht="49.5">
      <c r="A136" s="235"/>
      <c r="B136" s="208" t="s">
        <v>188</v>
      </c>
      <c r="C136" s="213" t="s">
        <v>192</v>
      </c>
      <c r="D136" s="232">
        <v>1</v>
      </c>
      <c r="E136" s="215">
        <v>653</v>
      </c>
      <c r="F136" s="353">
        <f>D136*E136</f>
        <v>653</v>
      </c>
      <c r="G136" s="331">
        <f>F136*0.09</f>
        <v>58.769999999999996</v>
      </c>
      <c r="H136" s="331">
        <f>F136*0.08</f>
        <v>52.24</v>
      </c>
      <c r="I136" s="332">
        <f>0.09+0.08</f>
        <v>0.16999999999999998</v>
      </c>
      <c r="J136" s="333">
        <f>G136+H136</f>
        <v>111.00999999999999</v>
      </c>
      <c r="K136" s="333">
        <f>(F136+J136)*0.12</f>
        <v>91.68119999999999</v>
      </c>
      <c r="L136" s="334">
        <f>J136+K136</f>
        <v>202.69119999999998</v>
      </c>
      <c r="M136" s="334">
        <f>F136+L136</f>
        <v>855.6912</v>
      </c>
    </row>
    <row r="137" spans="1:13" ht="16.5">
      <c r="A137" s="235"/>
      <c r="B137" s="209" t="s">
        <v>198</v>
      </c>
      <c r="C137" s="213" t="s">
        <v>193</v>
      </c>
      <c r="D137" s="232">
        <v>4</v>
      </c>
      <c r="E137" s="215">
        <v>240</v>
      </c>
      <c r="F137" s="353">
        <f>D137*E137</f>
        <v>960</v>
      </c>
      <c r="G137" s="331">
        <f>F137*0.09</f>
        <v>86.39999999999999</v>
      </c>
      <c r="H137" s="331">
        <f>F137*0.08</f>
        <v>76.8</v>
      </c>
      <c r="I137" s="332">
        <f>0.09+0.08</f>
        <v>0.16999999999999998</v>
      </c>
      <c r="J137" s="333">
        <f>G137+H137</f>
        <v>163.2</v>
      </c>
      <c r="K137" s="333">
        <f>(F137+J137)*0.12</f>
        <v>134.784</v>
      </c>
      <c r="L137" s="334">
        <f>J137+K137</f>
        <v>297.984</v>
      </c>
      <c r="M137" s="334">
        <f>F137+L137</f>
        <v>1257.984</v>
      </c>
    </row>
    <row r="138" spans="1:13" ht="16.5">
      <c r="A138" s="235"/>
      <c r="B138" s="209" t="s">
        <v>189</v>
      </c>
      <c r="C138" s="213" t="s">
        <v>33</v>
      </c>
      <c r="D138" s="232">
        <v>134.16</v>
      </c>
      <c r="E138" s="215">
        <v>135</v>
      </c>
      <c r="F138" s="353">
        <f>D138*E138</f>
        <v>18111.6</v>
      </c>
      <c r="G138" s="331">
        <f>F138*0.09</f>
        <v>1630.0439999999999</v>
      </c>
      <c r="H138" s="331">
        <f>F138*0.08</f>
        <v>1448.9279999999999</v>
      </c>
      <c r="I138" s="332">
        <f>0.09+0.08</f>
        <v>0.16999999999999998</v>
      </c>
      <c r="J138" s="333">
        <f>G138+H138</f>
        <v>3078.9719999999998</v>
      </c>
      <c r="K138" s="333">
        <f>(F138+J138)*0.12</f>
        <v>2542.86864</v>
      </c>
      <c r="L138" s="334">
        <f>J138+K138</f>
        <v>5621.84064</v>
      </c>
      <c r="M138" s="334">
        <f>F138+L138</f>
        <v>23733.44064</v>
      </c>
    </row>
    <row r="139" spans="1:13" ht="16.5">
      <c r="A139" s="39"/>
      <c r="B139" s="40" t="s">
        <v>38</v>
      </c>
      <c r="C139" s="29"/>
      <c r="D139" s="46"/>
      <c r="E139" s="354"/>
      <c r="F139" s="355"/>
      <c r="G139" s="356"/>
      <c r="H139" s="356"/>
      <c r="I139" s="357"/>
      <c r="J139" s="358"/>
      <c r="K139" s="359"/>
      <c r="L139" s="360"/>
      <c r="M139" s="31">
        <f>SUM(M134:M138)</f>
        <v>67735.36224</v>
      </c>
    </row>
    <row r="140" spans="1:13" ht="16.5">
      <c r="A140" s="244"/>
      <c r="B140" s="245" t="s">
        <v>25</v>
      </c>
      <c r="C140" s="239"/>
      <c r="D140" s="246"/>
      <c r="E140" s="348"/>
      <c r="F140" s="349"/>
      <c r="G140" s="404"/>
      <c r="H140" s="404"/>
      <c r="I140" s="405"/>
      <c r="J140" s="351"/>
      <c r="K140" s="351"/>
      <c r="L140" s="352"/>
      <c r="M140" s="352"/>
    </row>
    <row r="141" spans="1:17" ht="16.5">
      <c r="A141" s="22"/>
      <c r="B141" s="92" t="s">
        <v>39</v>
      </c>
      <c r="C141" s="96" t="s">
        <v>89</v>
      </c>
      <c r="D141" s="363">
        <v>135</v>
      </c>
      <c r="E141" s="383">
        <f aca="true" t="shared" si="31" ref="E141:E156">P141+Q141</f>
        <v>74.32</v>
      </c>
      <c r="F141" s="364">
        <f>D141*E141</f>
        <v>10033.199999999999</v>
      </c>
      <c r="G141" s="365">
        <f>F141*0.09</f>
        <v>902.9879999999998</v>
      </c>
      <c r="H141" s="365">
        <f>F141*0.08</f>
        <v>802.656</v>
      </c>
      <c r="I141" s="366">
        <f>0.09+0.08</f>
        <v>0.16999999999999998</v>
      </c>
      <c r="J141" s="367">
        <f>G141+H141</f>
        <v>1705.6439999999998</v>
      </c>
      <c r="K141" s="367">
        <f>(F141+J141)*0.12</f>
        <v>1408.6612799999998</v>
      </c>
      <c r="L141" s="368">
        <f>J141+K141</f>
        <v>3114.3052799999996</v>
      </c>
      <c r="M141" s="368">
        <f>F141+L141</f>
        <v>13147.505279999998</v>
      </c>
      <c r="P141" s="102">
        <v>66.14</v>
      </c>
      <c r="Q141" s="108">
        <v>8.18</v>
      </c>
    </row>
    <row r="142" spans="1:17" ht="16.5">
      <c r="A142" s="22"/>
      <c r="B142" s="92" t="s">
        <v>41</v>
      </c>
      <c r="C142" s="96" t="s">
        <v>31</v>
      </c>
      <c r="D142" s="363">
        <v>38</v>
      </c>
      <c r="E142" s="383">
        <f t="shared" si="31"/>
        <v>6.44</v>
      </c>
      <c r="F142" s="364">
        <f>D142*E142</f>
        <v>244.72000000000003</v>
      </c>
      <c r="G142" s="365">
        <f>F142*0.09</f>
        <v>22.024800000000003</v>
      </c>
      <c r="H142" s="365">
        <f>F142*0.08</f>
        <v>19.577600000000004</v>
      </c>
      <c r="I142" s="366">
        <f>0.09+0.08</f>
        <v>0.16999999999999998</v>
      </c>
      <c r="J142" s="367">
        <f>G142+H142</f>
        <v>41.6024</v>
      </c>
      <c r="K142" s="367">
        <f>(F142+J142)*0.12</f>
        <v>34.358688</v>
      </c>
      <c r="L142" s="368">
        <f>J142+K142</f>
        <v>75.961088</v>
      </c>
      <c r="M142" s="368">
        <f>F142+L142</f>
        <v>320.68108800000005</v>
      </c>
      <c r="P142" s="102">
        <v>5.73</v>
      </c>
      <c r="Q142" s="108">
        <v>0.71</v>
      </c>
    </row>
    <row r="143" spans="1:17" ht="16.5">
      <c r="A143" s="22"/>
      <c r="B143" s="92" t="s">
        <v>42</v>
      </c>
      <c r="C143" s="96" t="s">
        <v>31</v>
      </c>
      <c r="D143" s="363">
        <v>45</v>
      </c>
      <c r="E143" s="383">
        <f t="shared" si="31"/>
        <v>4.95</v>
      </c>
      <c r="F143" s="364">
        <f>D143*E143</f>
        <v>222.75</v>
      </c>
      <c r="G143" s="365">
        <f>F143*0.09</f>
        <v>20.0475</v>
      </c>
      <c r="H143" s="365">
        <f>F143*0.08</f>
        <v>17.82</v>
      </c>
      <c r="I143" s="366">
        <f>0.09+0.08</f>
        <v>0.16999999999999998</v>
      </c>
      <c r="J143" s="367">
        <f>G143+H143</f>
        <v>37.8675</v>
      </c>
      <c r="K143" s="367">
        <f>(F143+J143)*0.12</f>
        <v>31.2741</v>
      </c>
      <c r="L143" s="368">
        <f>J143+K143</f>
        <v>69.1416</v>
      </c>
      <c r="M143" s="368">
        <f>F143+L143</f>
        <v>291.8916</v>
      </c>
      <c r="P143" s="102">
        <v>4.41</v>
      </c>
      <c r="Q143" s="108">
        <v>0.54</v>
      </c>
    </row>
    <row r="144" spans="1:17" ht="16.5">
      <c r="A144" s="22"/>
      <c r="B144" s="92" t="s">
        <v>43</v>
      </c>
      <c r="C144" s="96" t="s">
        <v>31</v>
      </c>
      <c r="D144" s="363">
        <v>38</v>
      </c>
      <c r="E144" s="383">
        <f t="shared" si="31"/>
        <v>13.39</v>
      </c>
      <c r="F144" s="364">
        <f>D144*E144</f>
        <v>508.82000000000005</v>
      </c>
      <c r="G144" s="365">
        <f>F144*0.09</f>
        <v>45.793800000000005</v>
      </c>
      <c r="H144" s="365">
        <f>F144*0.08</f>
        <v>40.705600000000004</v>
      </c>
      <c r="I144" s="366">
        <f>0.09+0.08</f>
        <v>0.16999999999999998</v>
      </c>
      <c r="J144" s="367">
        <f>G144+H144</f>
        <v>86.49940000000001</v>
      </c>
      <c r="K144" s="367">
        <f>(F144+J144)*0.12</f>
        <v>71.43832800000001</v>
      </c>
      <c r="L144" s="368">
        <f>J144+K144</f>
        <v>157.93772800000002</v>
      </c>
      <c r="M144" s="368">
        <f>F144+L144</f>
        <v>666.757728</v>
      </c>
      <c r="P144" s="105">
        <v>11.92</v>
      </c>
      <c r="Q144" s="108">
        <v>1.47</v>
      </c>
    </row>
    <row r="145" spans="1:17" ht="16.5">
      <c r="A145" s="22"/>
      <c r="B145" s="92" t="s">
        <v>40</v>
      </c>
      <c r="C145" s="96" t="s">
        <v>96</v>
      </c>
      <c r="D145" s="363">
        <v>15</v>
      </c>
      <c r="E145" s="383">
        <f t="shared" si="31"/>
        <v>89.32000000000001</v>
      </c>
      <c r="F145" s="364">
        <f>D145*E145</f>
        <v>1339.8000000000002</v>
      </c>
      <c r="G145" s="365">
        <f>F145*0.09</f>
        <v>120.58200000000001</v>
      </c>
      <c r="H145" s="365">
        <f>F145*0.08</f>
        <v>107.18400000000001</v>
      </c>
      <c r="I145" s="366">
        <f>0.09+0.08</f>
        <v>0.16999999999999998</v>
      </c>
      <c r="J145" s="367">
        <f>G145+H145</f>
        <v>227.76600000000002</v>
      </c>
      <c r="K145" s="367">
        <f>(F145+J145)*0.12</f>
        <v>188.10792000000004</v>
      </c>
      <c r="L145" s="368">
        <f>J145+K145</f>
        <v>415.87392000000006</v>
      </c>
      <c r="M145" s="368">
        <f>F145+L145</f>
        <v>1755.6739200000002</v>
      </c>
      <c r="P145" s="102">
        <v>81.2</v>
      </c>
      <c r="Q145" s="108">
        <v>8.12</v>
      </c>
    </row>
    <row r="146" spans="1:17" ht="16.5">
      <c r="A146" s="22"/>
      <c r="B146" s="92" t="s">
        <v>84</v>
      </c>
      <c r="C146" s="96" t="s">
        <v>31</v>
      </c>
      <c r="D146" s="363">
        <v>6</v>
      </c>
      <c r="E146" s="383">
        <f t="shared" si="31"/>
        <v>8.36</v>
      </c>
      <c r="F146" s="364">
        <f aca="true" t="shared" si="32" ref="F146:F152">D146*E146</f>
        <v>50.16</v>
      </c>
      <c r="G146" s="365">
        <f aca="true" t="shared" si="33" ref="G146:G152">F146*0.09</f>
        <v>4.514399999999999</v>
      </c>
      <c r="H146" s="365">
        <f aca="true" t="shared" si="34" ref="H146:H152">F146*0.08</f>
        <v>4.0127999999999995</v>
      </c>
      <c r="I146" s="366">
        <f aca="true" t="shared" si="35" ref="I146:I152">0.09+0.08</f>
        <v>0.16999999999999998</v>
      </c>
      <c r="J146" s="367">
        <f aca="true" t="shared" si="36" ref="J146:J152">G146+H146</f>
        <v>8.527199999999999</v>
      </c>
      <c r="K146" s="367">
        <f aca="true" t="shared" si="37" ref="K146:K152">(F146+J146)*0.12</f>
        <v>7.042464</v>
      </c>
      <c r="L146" s="368">
        <f aca="true" t="shared" si="38" ref="L146:L152">J146+K146</f>
        <v>15.569664</v>
      </c>
      <c r="M146" s="368">
        <f aca="true" t="shared" si="39" ref="M146:M152">F146+L146</f>
        <v>65.729664</v>
      </c>
      <c r="P146" s="102">
        <v>7.6</v>
      </c>
      <c r="Q146" s="108">
        <v>0.76</v>
      </c>
    </row>
    <row r="147" spans="1:17" ht="16.5">
      <c r="A147" s="22"/>
      <c r="B147" s="92" t="s">
        <v>85</v>
      </c>
      <c r="C147" s="96" t="s">
        <v>31</v>
      </c>
      <c r="D147" s="363">
        <v>5</v>
      </c>
      <c r="E147" s="383">
        <f t="shared" si="31"/>
        <v>5.94</v>
      </c>
      <c r="F147" s="364">
        <f t="shared" si="32"/>
        <v>29.700000000000003</v>
      </c>
      <c r="G147" s="365">
        <f t="shared" si="33"/>
        <v>2.673</v>
      </c>
      <c r="H147" s="365">
        <f t="shared" si="34"/>
        <v>2.3760000000000003</v>
      </c>
      <c r="I147" s="366">
        <f t="shared" si="35"/>
        <v>0.16999999999999998</v>
      </c>
      <c r="J147" s="367">
        <f t="shared" si="36"/>
        <v>5.049</v>
      </c>
      <c r="K147" s="367">
        <f t="shared" si="37"/>
        <v>4.16988</v>
      </c>
      <c r="L147" s="368">
        <f t="shared" si="38"/>
        <v>9.21888</v>
      </c>
      <c r="M147" s="368">
        <f t="shared" si="39"/>
        <v>38.91888</v>
      </c>
      <c r="P147" s="102">
        <v>5.4</v>
      </c>
      <c r="Q147" s="108">
        <v>0.54</v>
      </c>
    </row>
    <row r="148" spans="1:17" ht="16.5">
      <c r="A148" s="22"/>
      <c r="B148" s="92" t="s">
        <v>86</v>
      </c>
      <c r="C148" s="96" t="s">
        <v>51</v>
      </c>
      <c r="D148" s="363">
        <v>6</v>
      </c>
      <c r="E148" s="383">
        <f t="shared" si="31"/>
        <v>20.33</v>
      </c>
      <c r="F148" s="364">
        <f t="shared" si="32"/>
        <v>121.97999999999999</v>
      </c>
      <c r="G148" s="365">
        <f t="shared" si="33"/>
        <v>10.9782</v>
      </c>
      <c r="H148" s="365">
        <f t="shared" si="34"/>
        <v>9.7584</v>
      </c>
      <c r="I148" s="366">
        <f t="shared" si="35"/>
        <v>0.16999999999999998</v>
      </c>
      <c r="J148" s="367">
        <f t="shared" si="36"/>
        <v>20.7366</v>
      </c>
      <c r="K148" s="367">
        <f t="shared" si="37"/>
        <v>17.125992</v>
      </c>
      <c r="L148" s="368">
        <f t="shared" si="38"/>
        <v>37.862592</v>
      </c>
      <c r="M148" s="368">
        <f t="shared" si="39"/>
        <v>159.842592</v>
      </c>
      <c r="P148" s="105">
        <v>18.86</v>
      </c>
      <c r="Q148" s="108">
        <v>1.47</v>
      </c>
    </row>
    <row r="149" spans="1:17" ht="16.5">
      <c r="A149" s="22"/>
      <c r="B149" s="92" t="s">
        <v>81</v>
      </c>
      <c r="C149" s="96" t="s">
        <v>89</v>
      </c>
      <c r="D149" s="363">
        <v>12</v>
      </c>
      <c r="E149" s="383">
        <f t="shared" si="31"/>
        <v>2121</v>
      </c>
      <c r="F149" s="364">
        <f t="shared" si="32"/>
        <v>25452</v>
      </c>
      <c r="G149" s="365">
        <f t="shared" si="33"/>
        <v>2290.68</v>
      </c>
      <c r="H149" s="365">
        <f t="shared" si="34"/>
        <v>2036.16</v>
      </c>
      <c r="I149" s="366">
        <f t="shared" si="35"/>
        <v>0.16999999999999998</v>
      </c>
      <c r="J149" s="367">
        <f t="shared" si="36"/>
        <v>4326.84</v>
      </c>
      <c r="K149" s="367">
        <f t="shared" si="37"/>
        <v>3573.4608</v>
      </c>
      <c r="L149" s="368">
        <f t="shared" si="38"/>
        <v>7900.3008</v>
      </c>
      <c r="M149" s="368">
        <f t="shared" si="39"/>
        <v>33352.3008</v>
      </c>
      <c r="P149" s="102">
        <v>1887.69</v>
      </c>
      <c r="Q149" s="108">
        <v>233.31</v>
      </c>
    </row>
    <row r="150" spans="1:17" ht="16.5">
      <c r="A150" s="22"/>
      <c r="B150" s="92" t="s">
        <v>82</v>
      </c>
      <c r="C150" s="96" t="s">
        <v>51</v>
      </c>
      <c r="D150" s="363">
        <v>2</v>
      </c>
      <c r="E150" s="383">
        <v>256.09</v>
      </c>
      <c r="F150" s="364">
        <f t="shared" si="32"/>
        <v>512.18</v>
      </c>
      <c r="G150" s="365">
        <f t="shared" si="33"/>
        <v>46.096199999999996</v>
      </c>
      <c r="H150" s="365">
        <f t="shared" si="34"/>
        <v>40.974399999999996</v>
      </c>
      <c r="I150" s="366">
        <f t="shared" si="35"/>
        <v>0.16999999999999998</v>
      </c>
      <c r="J150" s="367">
        <f t="shared" si="36"/>
        <v>87.07059999999998</v>
      </c>
      <c r="K150" s="367">
        <f t="shared" si="37"/>
        <v>71.910072</v>
      </c>
      <c r="L150" s="368">
        <f t="shared" si="38"/>
        <v>158.98067199999997</v>
      </c>
      <c r="M150" s="368">
        <f t="shared" si="39"/>
        <v>671.160672</v>
      </c>
      <c r="P150" s="102">
        <v>43.27</v>
      </c>
      <c r="Q150" s="108">
        <v>5.36</v>
      </c>
    </row>
    <row r="151" spans="1:17" ht="16.5">
      <c r="A151" s="22"/>
      <c r="B151" s="92" t="s">
        <v>87</v>
      </c>
      <c r="C151" s="96" t="s">
        <v>31</v>
      </c>
      <c r="D151" s="363">
        <v>10</v>
      </c>
      <c r="E151" s="383">
        <f t="shared" si="31"/>
        <v>97.83</v>
      </c>
      <c r="F151" s="364">
        <f t="shared" si="32"/>
        <v>978.3</v>
      </c>
      <c r="G151" s="365">
        <f t="shared" si="33"/>
        <v>88.047</v>
      </c>
      <c r="H151" s="365">
        <f t="shared" si="34"/>
        <v>78.264</v>
      </c>
      <c r="I151" s="366">
        <f t="shared" si="35"/>
        <v>0.16999999999999998</v>
      </c>
      <c r="J151" s="367">
        <f t="shared" si="36"/>
        <v>166.31099999999998</v>
      </c>
      <c r="K151" s="367">
        <f t="shared" si="37"/>
        <v>137.35331999999997</v>
      </c>
      <c r="L151" s="368">
        <f t="shared" si="38"/>
        <v>303.66432</v>
      </c>
      <c r="M151" s="368">
        <f t="shared" si="39"/>
        <v>1281.96432</v>
      </c>
      <c r="P151" s="102">
        <v>87.07</v>
      </c>
      <c r="Q151" s="108">
        <v>10.76</v>
      </c>
    </row>
    <row r="152" spans="1:17" ht="16.5">
      <c r="A152" s="22"/>
      <c r="B152" s="92" t="s">
        <v>46</v>
      </c>
      <c r="C152" s="96" t="s">
        <v>31</v>
      </c>
      <c r="D152" s="363">
        <v>3</v>
      </c>
      <c r="E152" s="383">
        <f t="shared" si="31"/>
        <v>825</v>
      </c>
      <c r="F152" s="364">
        <f t="shared" si="32"/>
        <v>2475</v>
      </c>
      <c r="G152" s="365">
        <f t="shared" si="33"/>
        <v>222.75</v>
      </c>
      <c r="H152" s="365">
        <f t="shared" si="34"/>
        <v>198</v>
      </c>
      <c r="I152" s="366">
        <f t="shared" si="35"/>
        <v>0.16999999999999998</v>
      </c>
      <c r="J152" s="367">
        <f t="shared" si="36"/>
        <v>420.75</v>
      </c>
      <c r="K152" s="367">
        <f t="shared" si="37"/>
        <v>347.49</v>
      </c>
      <c r="L152" s="368">
        <f t="shared" si="38"/>
        <v>768.24</v>
      </c>
      <c r="M152" s="368">
        <f t="shared" si="39"/>
        <v>3243.24</v>
      </c>
      <c r="P152" s="102">
        <v>734.25</v>
      </c>
      <c r="Q152" s="108">
        <v>90.75</v>
      </c>
    </row>
    <row r="153" spans="1:17" ht="16.5">
      <c r="A153" s="22"/>
      <c r="B153" s="92" t="s">
        <v>27</v>
      </c>
      <c r="C153" s="96" t="s">
        <v>34</v>
      </c>
      <c r="D153" s="363">
        <v>15</v>
      </c>
      <c r="E153" s="383">
        <f t="shared" si="31"/>
        <v>82.5</v>
      </c>
      <c r="F153" s="364">
        <f>D153*E153</f>
        <v>1237.5</v>
      </c>
      <c r="G153" s="365">
        <f>F153*0.09</f>
        <v>111.375</v>
      </c>
      <c r="H153" s="365">
        <f>F153*0.08</f>
        <v>99</v>
      </c>
      <c r="I153" s="366">
        <f>0.09+0.08</f>
        <v>0.16999999999999998</v>
      </c>
      <c r="J153" s="367">
        <f>G153+H153</f>
        <v>210.375</v>
      </c>
      <c r="K153" s="367">
        <f>(F153+J153)*0.12</f>
        <v>173.745</v>
      </c>
      <c r="L153" s="368">
        <f>J153+K153</f>
        <v>384.12</v>
      </c>
      <c r="M153" s="368">
        <f>F153+L153</f>
        <v>1621.62</v>
      </c>
      <c r="P153" s="102">
        <v>73.42</v>
      </c>
      <c r="Q153" s="108">
        <v>9.08</v>
      </c>
    </row>
    <row r="154" spans="1:17" ht="16.5">
      <c r="A154" s="24"/>
      <c r="B154" s="92" t="s">
        <v>88</v>
      </c>
      <c r="C154" s="96" t="s">
        <v>35</v>
      </c>
      <c r="D154" s="363">
        <v>5</v>
      </c>
      <c r="E154" s="383">
        <f t="shared" si="31"/>
        <v>74.4</v>
      </c>
      <c r="F154" s="364">
        <f>D154*E154</f>
        <v>372</v>
      </c>
      <c r="G154" s="365">
        <f>F154*0.09</f>
        <v>33.48</v>
      </c>
      <c r="H154" s="365">
        <f>F154*0.08</f>
        <v>29.76</v>
      </c>
      <c r="I154" s="366">
        <f>0.09+0.08</f>
        <v>0.16999999999999998</v>
      </c>
      <c r="J154" s="367">
        <f>G154+H154</f>
        <v>63.239999999999995</v>
      </c>
      <c r="K154" s="367">
        <f>(F154+J154)*0.12</f>
        <v>52.2288</v>
      </c>
      <c r="L154" s="368">
        <f>J154+K154</f>
        <v>115.46879999999999</v>
      </c>
      <c r="M154" s="368">
        <f>F154+L154</f>
        <v>487.4688</v>
      </c>
      <c r="P154" s="102">
        <v>66.2</v>
      </c>
      <c r="Q154" s="108">
        <v>8.2</v>
      </c>
    </row>
    <row r="155" spans="1:17" ht="16.5">
      <c r="A155" s="24"/>
      <c r="B155" s="92" t="s">
        <v>26</v>
      </c>
      <c r="C155" s="96" t="s">
        <v>32</v>
      </c>
      <c r="D155" s="363">
        <v>10</v>
      </c>
      <c r="E155" s="383">
        <f t="shared" si="31"/>
        <v>27.5</v>
      </c>
      <c r="F155" s="364">
        <f>D155*E155</f>
        <v>275</v>
      </c>
      <c r="G155" s="365">
        <f>F155*0.09</f>
        <v>24.75</v>
      </c>
      <c r="H155" s="365">
        <f>F155*0.08</f>
        <v>22</v>
      </c>
      <c r="I155" s="366">
        <f>0.09+0.08</f>
        <v>0.16999999999999998</v>
      </c>
      <c r="J155" s="367">
        <f>G155+H155</f>
        <v>46.75</v>
      </c>
      <c r="K155" s="367">
        <f>(F155+J155)*0.12</f>
        <v>38.61</v>
      </c>
      <c r="L155" s="368">
        <f>J155+K155</f>
        <v>85.36</v>
      </c>
      <c r="M155" s="368">
        <f>F155+L155</f>
        <v>360.36</v>
      </c>
      <c r="P155" s="102">
        <v>24.48</v>
      </c>
      <c r="Q155" s="108">
        <v>3.02</v>
      </c>
    </row>
    <row r="156" spans="1:17" ht="33">
      <c r="A156" s="24"/>
      <c r="B156" s="95" t="s">
        <v>47</v>
      </c>
      <c r="C156" s="97" t="s">
        <v>30</v>
      </c>
      <c r="D156" s="363">
        <v>1</v>
      </c>
      <c r="E156" s="396">
        <f t="shared" si="31"/>
        <v>10000</v>
      </c>
      <c r="F156" s="364">
        <f>D156*E156</f>
        <v>10000</v>
      </c>
      <c r="G156" s="365">
        <f>F156*0.09</f>
        <v>900</v>
      </c>
      <c r="H156" s="365">
        <f>F156*0.08</f>
        <v>800</v>
      </c>
      <c r="I156" s="366">
        <f>0.09+0.08</f>
        <v>0.16999999999999998</v>
      </c>
      <c r="J156" s="367">
        <f>G156+H156</f>
        <v>1700</v>
      </c>
      <c r="K156" s="367">
        <f>(F156+J156)*0.12</f>
        <v>1404</v>
      </c>
      <c r="L156" s="368">
        <f>J156+K156</f>
        <v>3104</v>
      </c>
      <c r="M156" s="368">
        <f>F156+L156</f>
        <v>13104</v>
      </c>
      <c r="P156" s="109">
        <v>8900</v>
      </c>
      <c r="Q156" s="108">
        <v>1100</v>
      </c>
    </row>
    <row r="157" spans="1:17" ht="16.5">
      <c r="A157" s="39"/>
      <c r="B157" s="40" t="s">
        <v>38</v>
      </c>
      <c r="C157" s="61"/>
      <c r="D157" s="374"/>
      <c r="E157" s="354"/>
      <c r="F157" s="355"/>
      <c r="G157" s="356"/>
      <c r="H157" s="356"/>
      <c r="I157" s="357"/>
      <c r="J157" s="358"/>
      <c r="K157" s="358"/>
      <c r="L157" s="360"/>
      <c r="M157" s="31">
        <f>SUM(M141:M156)</f>
        <v>70569.11534399999</v>
      </c>
      <c r="P157" s="110"/>
      <c r="Q157" s="111"/>
    </row>
    <row r="158" spans="1:17" ht="16.5">
      <c r="A158" s="48"/>
      <c r="B158" s="91" t="s">
        <v>94</v>
      </c>
      <c r="C158" s="98"/>
      <c r="D158" s="375"/>
      <c r="E158" s="325"/>
      <c r="F158" s="324"/>
      <c r="G158" s="376"/>
      <c r="H158" s="376"/>
      <c r="I158" s="377"/>
      <c r="J158" s="361"/>
      <c r="K158" s="361"/>
      <c r="L158" s="362"/>
      <c r="M158" s="362"/>
      <c r="P158" s="99"/>
      <c r="Q158" s="100"/>
    </row>
    <row r="159" spans="1:17" ht="16.5">
      <c r="A159" s="24"/>
      <c r="B159" s="92" t="s">
        <v>48</v>
      </c>
      <c r="C159" s="96" t="s">
        <v>33</v>
      </c>
      <c r="D159" s="363">
        <v>1215</v>
      </c>
      <c r="E159" s="383">
        <f>P159+Q159</f>
        <v>18.75</v>
      </c>
      <c r="F159" s="364">
        <f>D159*E159</f>
        <v>22781.25</v>
      </c>
      <c r="G159" s="365">
        <f>F159*0.09</f>
        <v>2050.3125</v>
      </c>
      <c r="H159" s="365">
        <f>F159*0.08</f>
        <v>1822.5</v>
      </c>
      <c r="I159" s="366">
        <f>0.09+0.08</f>
        <v>0.16999999999999998</v>
      </c>
      <c r="J159" s="367">
        <f>G159+H159</f>
        <v>3872.8125</v>
      </c>
      <c r="K159" s="367">
        <f>(F159+J159)*0.12</f>
        <v>3198.4874999999997</v>
      </c>
      <c r="L159" s="368">
        <f>J159+K159</f>
        <v>7071.299999999999</v>
      </c>
      <c r="M159" s="368">
        <f>F159+L159</f>
        <v>29852.55</v>
      </c>
      <c r="P159" s="102">
        <v>16.69</v>
      </c>
      <c r="Q159" s="108">
        <v>2.06</v>
      </c>
    </row>
    <row r="160" spans="1:17" ht="16.5">
      <c r="A160" s="24"/>
      <c r="B160" s="92" t="s">
        <v>52</v>
      </c>
      <c r="C160" s="96" t="s">
        <v>33</v>
      </c>
      <c r="D160" s="363">
        <v>135</v>
      </c>
      <c r="E160" s="383">
        <f>P160+Q160</f>
        <v>28.7</v>
      </c>
      <c r="F160" s="364">
        <f>D160*E160</f>
        <v>3874.5</v>
      </c>
      <c r="G160" s="365">
        <f>F160*0.09</f>
        <v>348.705</v>
      </c>
      <c r="H160" s="365">
        <f>F160*0.08</f>
        <v>309.96</v>
      </c>
      <c r="I160" s="366">
        <f>0.09+0.08</f>
        <v>0.16999999999999998</v>
      </c>
      <c r="J160" s="367">
        <f>G160+H160</f>
        <v>658.665</v>
      </c>
      <c r="K160" s="367">
        <f>(F160+J160)*0.12</f>
        <v>543.9798</v>
      </c>
      <c r="L160" s="368">
        <f>J160+K160</f>
        <v>1202.6448</v>
      </c>
      <c r="M160" s="368">
        <f>F160+L160</f>
        <v>5077.1448</v>
      </c>
      <c r="P160" s="102">
        <v>25.86</v>
      </c>
      <c r="Q160" s="108">
        <v>2.84</v>
      </c>
    </row>
    <row r="161" spans="1:17" ht="16.5">
      <c r="A161" s="24"/>
      <c r="B161" s="92" t="s">
        <v>49</v>
      </c>
      <c r="C161" s="96" t="s">
        <v>33</v>
      </c>
      <c r="D161" s="384">
        <v>30</v>
      </c>
      <c r="E161" s="383">
        <f>P161+Q161</f>
        <v>69.92</v>
      </c>
      <c r="F161" s="364">
        <f>D161*E161</f>
        <v>2097.6</v>
      </c>
      <c r="G161" s="365">
        <f>F161*0.09</f>
        <v>188.784</v>
      </c>
      <c r="H161" s="365">
        <f>F161*0.08</f>
        <v>167.808</v>
      </c>
      <c r="I161" s="366">
        <f>0.09+0.08</f>
        <v>0.16999999999999998</v>
      </c>
      <c r="J161" s="367">
        <f>G161+H161</f>
        <v>356.592</v>
      </c>
      <c r="K161" s="367">
        <f>(F161+J161)*0.12</f>
        <v>294.50304</v>
      </c>
      <c r="L161" s="368">
        <f>J161+K161</f>
        <v>651.0950399999999</v>
      </c>
      <c r="M161" s="368">
        <f>F161+L161</f>
        <v>2748.6950399999996</v>
      </c>
      <c r="P161" s="102">
        <v>62.23</v>
      </c>
      <c r="Q161" s="108">
        <v>7.69</v>
      </c>
    </row>
    <row r="162" spans="1:17" ht="16.5">
      <c r="A162" s="24"/>
      <c r="B162" s="92" t="s">
        <v>175</v>
      </c>
      <c r="C162" s="96" t="s">
        <v>33</v>
      </c>
      <c r="D162" s="363">
        <v>90</v>
      </c>
      <c r="E162" s="383">
        <v>315.04</v>
      </c>
      <c r="F162" s="364">
        <f>D162*E162</f>
        <v>28353.600000000002</v>
      </c>
      <c r="G162" s="365">
        <f>F162*0.09</f>
        <v>2551.824</v>
      </c>
      <c r="H162" s="365">
        <f>F162*0.08</f>
        <v>2268.288</v>
      </c>
      <c r="I162" s="366">
        <f>0.09+0.08</f>
        <v>0.16999999999999998</v>
      </c>
      <c r="J162" s="367">
        <f>G162+H162</f>
        <v>4820.112</v>
      </c>
      <c r="K162" s="367">
        <f>(F162+J162)*0.12</f>
        <v>3980.8454399999996</v>
      </c>
      <c r="L162" s="368">
        <f>J162+K162</f>
        <v>8800.95744</v>
      </c>
      <c r="M162" s="368">
        <f>F162+L162</f>
        <v>37154.557440000004</v>
      </c>
      <c r="P162" s="102">
        <v>93.13</v>
      </c>
      <c r="Q162" s="108">
        <v>10.28</v>
      </c>
    </row>
    <row r="163" spans="1:17" ht="16.5">
      <c r="A163" s="39"/>
      <c r="B163" s="40" t="s">
        <v>38</v>
      </c>
      <c r="C163" s="61"/>
      <c r="D163" s="374"/>
      <c r="E163" s="354"/>
      <c r="F163" s="355"/>
      <c r="G163" s="356"/>
      <c r="H163" s="356"/>
      <c r="I163" s="357"/>
      <c r="J163" s="358"/>
      <c r="K163" s="358"/>
      <c r="L163" s="360"/>
      <c r="M163" s="31">
        <f>SUM(M159:M162)</f>
        <v>74832.94728</v>
      </c>
      <c r="P163" s="110"/>
      <c r="Q163" s="111"/>
    </row>
    <row r="164" spans="1:17" ht="16.5">
      <c r="A164" s="48"/>
      <c r="B164" s="91" t="s">
        <v>28</v>
      </c>
      <c r="C164" s="98"/>
      <c r="D164" s="375"/>
      <c r="E164" s="325"/>
      <c r="F164" s="324"/>
      <c r="G164" s="376"/>
      <c r="H164" s="376"/>
      <c r="I164" s="377"/>
      <c r="J164" s="361"/>
      <c r="K164" s="361"/>
      <c r="L164" s="362"/>
      <c r="M164" s="362"/>
      <c r="P164" s="99"/>
      <c r="Q164" s="100"/>
    </row>
    <row r="165" spans="1:17" ht="16.5">
      <c r="A165" s="24"/>
      <c r="B165" s="92" t="s">
        <v>215</v>
      </c>
      <c r="C165" s="96" t="s">
        <v>16</v>
      </c>
      <c r="D165" s="384">
        <v>27</v>
      </c>
      <c r="E165" s="383">
        <f>P165+Q165</f>
        <v>1807</v>
      </c>
      <c r="F165" s="364">
        <f>D165*E165</f>
        <v>48789</v>
      </c>
      <c r="G165" s="365">
        <f>F165*0.09</f>
        <v>4391.01</v>
      </c>
      <c r="H165" s="365">
        <f>F165*0.08</f>
        <v>3903.12</v>
      </c>
      <c r="I165" s="366">
        <f>0.09+0.08</f>
        <v>0.16999999999999998</v>
      </c>
      <c r="J165" s="367">
        <f>G165+H165</f>
        <v>8294.130000000001</v>
      </c>
      <c r="K165" s="367">
        <f>(F165+J165)*0.12</f>
        <v>6849.975600000001</v>
      </c>
      <c r="L165" s="368">
        <f>J165+K165</f>
        <v>15144.105600000003</v>
      </c>
      <c r="M165" s="368">
        <f>F165+L165</f>
        <v>63933.1056</v>
      </c>
      <c r="P165" s="88">
        <v>1608.23</v>
      </c>
      <c r="Q165" s="88">
        <v>198.77</v>
      </c>
    </row>
    <row r="166" spans="1:17" ht="16.5">
      <c r="A166" s="24"/>
      <c r="B166" s="92" t="s">
        <v>95</v>
      </c>
      <c r="C166" s="96" t="s">
        <v>16</v>
      </c>
      <c r="D166" s="384">
        <v>1</v>
      </c>
      <c r="E166" s="383">
        <f>P166+Q166</f>
        <v>41036.6</v>
      </c>
      <c r="F166" s="364">
        <f>D166*E166</f>
        <v>41036.6</v>
      </c>
      <c r="G166" s="365">
        <f>F166*0.09</f>
        <v>3693.294</v>
      </c>
      <c r="H166" s="365">
        <f>F166*0.08</f>
        <v>3282.928</v>
      </c>
      <c r="I166" s="366">
        <f>0.09+0.08</f>
        <v>0.16999999999999998</v>
      </c>
      <c r="J166" s="367">
        <f>G166+H166</f>
        <v>6976.222</v>
      </c>
      <c r="K166" s="367">
        <f>(F166+J166)*0.12</f>
        <v>5761.53864</v>
      </c>
      <c r="L166" s="368">
        <f>J166+K166</f>
        <v>12737.76064</v>
      </c>
      <c r="M166" s="368">
        <f>F166+L166</f>
        <v>53774.36064</v>
      </c>
      <c r="P166" s="103">
        <v>37306</v>
      </c>
      <c r="Q166" s="103">
        <v>3730.6</v>
      </c>
    </row>
    <row r="167" spans="1:17" ht="16.5">
      <c r="A167" s="24"/>
      <c r="B167" s="92" t="s">
        <v>179</v>
      </c>
      <c r="C167" s="96"/>
      <c r="D167" s="384"/>
      <c r="E167" s="396"/>
      <c r="F167" s="364"/>
      <c r="G167" s="365"/>
      <c r="H167" s="365"/>
      <c r="I167" s="366"/>
      <c r="J167" s="367"/>
      <c r="K167" s="367"/>
      <c r="L167" s="368"/>
      <c r="M167" s="368"/>
      <c r="P167" s="102"/>
      <c r="Q167" s="108"/>
    </row>
    <row r="168" spans="1:17" ht="16.5">
      <c r="A168" s="24"/>
      <c r="B168" s="92" t="s">
        <v>217</v>
      </c>
      <c r="C168" s="96"/>
      <c r="D168" s="384"/>
      <c r="E168" s="383"/>
      <c r="F168" s="406"/>
      <c r="G168" s="407"/>
      <c r="H168" s="407"/>
      <c r="I168" s="408"/>
      <c r="J168" s="383"/>
      <c r="K168" s="383"/>
      <c r="L168" s="409"/>
      <c r="M168" s="409"/>
      <c r="P168" s="102"/>
      <c r="Q168" s="102"/>
    </row>
    <row r="169" spans="1:17" ht="16.5">
      <c r="A169" s="24"/>
      <c r="B169" s="107"/>
      <c r="C169" s="96"/>
      <c r="D169" s="384"/>
      <c r="E169" s="383"/>
      <c r="F169" s="364"/>
      <c r="G169" s="365"/>
      <c r="H169" s="365"/>
      <c r="I169" s="366"/>
      <c r="J169" s="367"/>
      <c r="K169" s="367"/>
      <c r="L169" s="368"/>
      <c r="M169" s="368"/>
      <c r="P169" s="102"/>
      <c r="Q169" s="108"/>
    </row>
    <row r="170" spans="1:17" ht="16.5">
      <c r="A170" s="24"/>
      <c r="B170" s="56" t="s">
        <v>166</v>
      </c>
      <c r="C170" s="23" t="s">
        <v>16</v>
      </c>
      <c r="D170" s="385">
        <v>1</v>
      </c>
      <c r="E170" s="383">
        <f>P170+Q170</f>
        <v>2125</v>
      </c>
      <c r="F170" s="364">
        <f>D170*E170</f>
        <v>2125</v>
      </c>
      <c r="G170" s="365">
        <f>F170*0.09</f>
        <v>191.25</v>
      </c>
      <c r="H170" s="365">
        <f>F170*0.08</f>
        <v>170</v>
      </c>
      <c r="I170" s="366">
        <f>0.09+0.08</f>
        <v>0.16999999999999998</v>
      </c>
      <c r="J170" s="367">
        <f>G170+H170</f>
        <v>361.25</v>
      </c>
      <c r="K170" s="367">
        <f>(F170+J170)*0.12</f>
        <v>298.34999999999997</v>
      </c>
      <c r="L170" s="368">
        <f>J170+K170</f>
        <v>659.5999999999999</v>
      </c>
      <c r="M170" s="368">
        <f>F170+L170</f>
        <v>2784.6</v>
      </c>
      <c r="P170" s="88">
        <v>1891.25</v>
      </c>
      <c r="Q170" s="88">
        <v>233.75</v>
      </c>
    </row>
    <row r="171" spans="1:17" ht="16.5">
      <c r="A171" s="24"/>
      <c r="B171" s="184"/>
      <c r="C171" s="185"/>
      <c r="D171" s="386"/>
      <c r="E171" s="383"/>
      <c r="F171" s="364"/>
      <c r="G171" s="365"/>
      <c r="H171" s="365"/>
      <c r="I171" s="366"/>
      <c r="J171" s="367"/>
      <c r="K171" s="367"/>
      <c r="L171" s="368"/>
      <c r="M171" s="368"/>
      <c r="P171" s="186"/>
      <c r="Q171" s="186"/>
    </row>
    <row r="172" spans="1:17" ht="16.5">
      <c r="A172" s="24"/>
      <c r="B172" s="184" t="s">
        <v>168</v>
      </c>
      <c r="C172" s="23" t="s">
        <v>16</v>
      </c>
      <c r="D172" s="385">
        <v>1</v>
      </c>
      <c r="E172" s="186">
        <v>112500</v>
      </c>
      <c r="F172" s="353">
        <f>D172*E172</f>
        <v>112500</v>
      </c>
      <c r="G172" s="104"/>
      <c r="H172" s="331">
        <f>F172*0.08</f>
        <v>9000</v>
      </c>
      <c r="I172" s="332">
        <f>0.09+0.08</f>
        <v>0.16999999999999998</v>
      </c>
      <c r="J172" s="333">
        <f>G172+H172</f>
        <v>9000</v>
      </c>
      <c r="K172" s="333">
        <f>(F172+J172)*0.12</f>
        <v>14580</v>
      </c>
      <c r="L172" s="334">
        <f>J172+K172</f>
        <v>23580</v>
      </c>
      <c r="M172" s="334">
        <f>F172+L172</f>
        <v>136080</v>
      </c>
      <c r="P172" s="186"/>
      <c r="Q172" s="186"/>
    </row>
    <row r="173" spans="1:17" ht="16.5">
      <c r="A173" s="24"/>
      <c r="B173" s="107"/>
      <c r="C173" s="96"/>
      <c r="D173" s="384"/>
      <c r="E173" s="383"/>
      <c r="F173" s="406"/>
      <c r="G173" s="407"/>
      <c r="H173" s="407"/>
      <c r="I173" s="408"/>
      <c r="J173" s="383"/>
      <c r="K173" s="383"/>
      <c r="L173" s="409"/>
      <c r="M173" s="409"/>
      <c r="P173" s="102"/>
      <c r="Q173" s="108"/>
    </row>
    <row r="174" spans="1:13" ht="16.5">
      <c r="A174" s="284"/>
      <c r="B174" s="67" t="s">
        <v>38</v>
      </c>
      <c r="C174" s="285"/>
      <c r="D174" s="286"/>
      <c r="E174" s="410"/>
      <c r="F174" s="411"/>
      <c r="G174" s="412"/>
      <c r="H174" s="412"/>
      <c r="I174" s="413"/>
      <c r="J174" s="414"/>
      <c r="K174" s="414"/>
      <c r="L174" s="415"/>
      <c r="M174" s="287">
        <f>SUM(M165:M173)</f>
        <v>256572.06624000001</v>
      </c>
    </row>
    <row r="175" spans="1:13" ht="27" customHeight="1">
      <c r="A175" s="220"/>
      <c r="B175" s="296" t="s">
        <v>142</v>
      </c>
      <c r="C175" s="221"/>
      <c r="D175" s="221"/>
      <c r="E175" s="378"/>
      <c r="F175" s="379"/>
      <c r="G175" s="380"/>
      <c r="H175" s="380"/>
      <c r="I175" s="381"/>
      <c r="J175" s="382"/>
      <c r="K175" s="382"/>
      <c r="L175" s="222"/>
      <c r="M175" s="223">
        <f>M174+M163+M157+M139</f>
        <v>469709.491104</v>
      </c>
    </row>
    <row r="176" spans="1:13" ht="25.5" customHeight="1">
      <c r="A176" s="282"/>
      <c r="B176" s="283" t="s">
        <v>143</v>
      </c>
      <c r="C176" s="165"/>
      <c r="D176" s="165"/>
      <c r="E176" s="416"/>
      <c r="F176" s="417"/>
      <c r="G176" s="418"/>
      <c r="H176" s="418"/>
      <c r="I176" s="419"/>
      <c r="J176" s="420"/>
      <c r="K176" s="420"/>
      <c r="L176" s="167"/>
      <c r="M176" s="168">
        <f>M175+M131+M92+M47</f>
        <v>1476132.616224</v>
      </c>
    </row>
    <row r="177" spans="1:13" ht="16.5">
      <c r="A177" s="280" t="s">
        <v>156</v>
      </c>
      <c r="B177" s="281" t="s">
        <v>97</v>
      </c>
      <c r="C177" s="421"/>
      <c r="D177" s="422"/>
      <c r="E177" s="423"/>
      <c r="F177" s="424"/>
      <c r="G177" s="425"/>
      <c r="H177" s="425"/>
      <c r="I177" s="426"/>
      <c r="J177" s="423"/>
      <c r="K177" s="423"/>
      <c r="L177" s="427"/>
      <c r="M177" s="427"/>
    </row>
    <row r="178" spans="1:13" ht="16.5">
      <c r="A178" s="237"/>
      <c r="B178" s="238" t="s">
        <v>185</v>
      </c>
      <c r="C178" s="239"/>
      <c r="D178" s="347"/>
      <c r="E178" s="348"/>
      <c r="F178" s="349"/>
      <c r="G178" s="350"/>
      <c r="H178" s="350"/>
      <c r="I178" s="350"/>
      <c r="J178" s="351"/>
      <c r="K178" s="351"/>
      <c r="L178" s="352"/>
      <c r="M178" s="352"/>
    </row>
    <row r="179" spans="1:13" ht="33">
      <c r="A179" s="235"/>
      <c r="B179" s="208" t="s">
        <v>186</v>
      </c>
      <c r="C179" s="213" t="s">
        <v>192</v>
      </c>
      <c r="D179" s="232">
        <v>12</v>
      </c>
      <c r="E179" s="215">
        <v>980</v>
      </c>
      <c r="F179" s="353">
        <f>D179*E179</f>
        <v>11760</v>
      </c>
      <c r="G179" s="331">
        <f>F179*0.09</f>
        <v>1058.3999999999999</v>
      </c>
      <c r="H179" s="331">
        <f>F179*0.08</f>
        <v>940.8000000000001</v>
      </c>
      <c r="I179" s="332">
        <f>0.09+0.08</f>
        <v>0.16999999999999998</v>
      </c>
      <c r="J179" s="333">
        <f>G179+H179</f>
        <v>1999.1999999999998</v>
      </c>
      <c r="K179" s="333">
        <f>(F179+J179)*0.12</f>
        <v>1651.104</v>
      </c>
      <c r="L179" s="334">
        <f>J179+K179</f>
        <v>3650.304</v>
      </c>
      <c r="M179" s="334">
        <f>F179+L179</f>
        <v>15410.304</v>
      </c>
    </row>
    <row r="180" spans="1:13" ht="16.5">
      <c r="A180" s="235"/>
      <c r="B180" s="208" t="s">
        <v>187</v>
      </c>
      <c r="C180" s="213" t="s">
        <v>192</v>
      </c>
      <c r="D180" s="232">
        <v>12</v>
      </c>
      <c r="E180" s="215">
        <v>473</v>
      </c>
      <c r="F180" s="353">
        <f>D180*E180</f>
        <v>5676</v>
      </c>
      <c r="G180" s="331">
        <f>F180*0.09</f>
        <v>510.84</v>
      </c>
      <c r="H180" s="331">
        <f>F180*0.08</f>
        <v>454.08</v>
      </c>
      <c r="I180" s="332">
        <f>0.09+0.08</f>
        <v>0.16999999999999998</v>
      </c>
      <c r="J180" s="333">
        <f>G180+H180</f>
        <v>964.92</v>
      </c>
      <c r="K180" s="333">
        <f>(F180+J180)*0.12</f>
        <v>796.9104</v>
      </c>
      <c r="L180" s="334">
        <f>J180+K180</f>
        <v>1761.8303999999998</v>
      </c>
      <c r="M180" s="334">
        <f>F180+L180</f>
        <v>7437.8304</v>
      </c>
    </row>
    <row r="181" spans="1:13" ht="49.5">
      <c r="A181" s="235"/>
      <c r="B181" s="208" t="s">
        <v>188</v>
      </c>
      <c r="C181" s="213" t="s">
        <v>192</v>
      </c>
      <c r="D181" s="232">
        <v>1</v>
      </c>
      <c r="E181" s="215">
        <v>653</v>
      </c>
      <c r="F181" s="353">
        <f>D181*E181</f>
        <v>653</v>
      </c>
      <c r="G181" s="331">
        <f>F181*0.09</f>
        <v>58.769999999999996</v>
      </c>
      <c r="H181" s="331">
        <f>F181*0.08</f>
        <v>52.24</v>
      </c>
      <c r="I181" s="332">
        <f>0.09+0.08</f>
        <v>0.16999999999999998</v>
      </c>
      <c r="J181" s="333">
        <f>G181+H181</f>
        <v>111.00999999999999</v>
      </c>
      <c r="K181" s="333">
        <f>(F181+J181)*0.12</f>
        <v>91.68119999999999</v>
      </c>
      <c r="L181" s="334">
        <f>J181+K181</f>
        <v>202.69119999999998</v>
      </c>
      <c r="M181" s="334">
        <f>F181+L181</f>
        <v>855.6912</v>
      </c>
    </row>
    <row r="182" spans="1:13" ht="16.5">
      <c r="A182" s="235"/>
      <c r="B182" s="209" t="s">
        <v>198</v>
      </c>
      <c r="C182" s="213" t="s">
        <v>193</v>
      </c>
      <c r="D182" s="232">
        <v>2</v>
      </c>
      <c r="E182" s="215">
        <v>240</v>
      </c>
      <c r="F182" s="353">
        <f>D182*E182</f>
        <v>480</v>
      </c>
      <c r="G182" s="331">
        <f>F182*0.09</f>
        <v>43.199999999999996</v>
      </c>
      <c r="H182" s="331">
        <f>F182*0.08</f>
        <v>38.4</v>
      </c>
      <c r="I182" s="332">
        <f>0.09+0.08</f>
        <v>0.16999999999999998</v>
      </c>
      <c r="J182" s="333">
        <f>G182+H182</f>
        <v>81.6</v>
      </c>
      <c r="K182" s="333">
        <f>(F182+J182)*0.12</f>
        <v>67.392</v>
      </c>
      <c r="L182" s="334">
        <f>J182+K182</f>
        <v>148.992</v>
      </c>
      <c r="M182" s="334">
        <f>F182+L182</f>
        <v>628.992</v>
      </c>
    </row>
    <row r="183" spans="1:13" ht="16.5">
      <c r="A183" s="235"/>
      <c r="B183" s="209" t="s">
        <v>189</v>
      </c>
      <c r="C183" s="213" t="s">
        <v>33</v>
      </c>
      <c r="D183" s="232">
        <v>62.16</v>
      </c>
      <c r="E183" s="215">
        <v>135</v>
      </c>
      <c r="F183" s="353">
        <f>D183*E183</f>
        <v>8391.6</v>
      </c>
      <c r="G183" s="331">
        <f>F183*0.09</f>
        <v>755.244</v>
      </c>
      <c r="H183" s="331">
        <f>F183*0.08</f>
        <v>671.3280000000001</v>
      </c>
      <c r="I183" s="332">
        <f>0.09+0.08</f>
        <v>0.16999999999999998</v>
      </c>
      <c r="J183" s="333">
        <f>G183+H183</f>
        <v>1426.5720000000001</v>
      </c>
      <c r="K183" s="333">
        <f>(F183+J183)*0.12</f>
        <v>1178.18064</v>
      </c>
      <c r="L183" s="334">
        <f>J183+K183</f>
        <v>2604.75264</v>
      </c>
      <c r="M183" s="334">
        <f>F183+L183</f>
        <v>10996.352640000001</v>
      </c>
    </row>
    <row r="184" spans="1:13" ht="16.5">
      <c r="A184" s="39"/>
      <c r="B184" s="40" t="s">
        <v>38</v>
      </c>
      <c r="C184" s="29"/>
      <c r="D184" s="46"/>
      <c r="E184" s="354"/>
      <c r="F184" s="355"/>
      <c r="G184" s="356"/>
      <c r="H184" s="356"/>
      <c r="I184" s="357"/>
      <c r="J184" s="358"/>
      <c r="K184" s="359"/>
      <c r="L184" s="360"/>
      <c r="M184" s="31">
        <f>SUM(M179:M183)</f>
        <v>35329.17024</v>
      </c>
    </row>
    <row r="185" spans="1:13" ht="16.5">
      <c r="A185" s="244"/>
      <c r="B185" s="245" t="s">
        <v>25</v>
      </c>
      <c r="C185" s="239"/>
      <c r="D185" s="246"/>
      <c r="E185" s="348"/>
      <c r="F185" s="349"/>
      <c r="G185" s="404"/>
      <c r="H185" s="404"/>
      <c r="I185" s="405"/>
      <c r="J185" s="351"/>
      <c r="K185" s="351"/>
      <c r="L185" s="352"/>
      <c r="M185" s="352"/>
    </row>
    <row r="186" spans="1:17" ht="16.5">
      <c r="A186" s="50"/>
      <c r="B186" s="92" t="s">
        <v>39</v>
      </c>
      <c r="C186" s="96" t="s">
        <v>89</v>
      </c>
      <c r="D186" s="363">
        <v>57</v>
      </c>
      <c r="E186" s="383">
        <f aca="true" t="shared" si="40" ref="E186:E197">P186+Q186</f>
        <v>74.32</v>
      </c>
      <c r="F186" s="364">
        <f aca="true" t="shared" si="41" ref="F186:F197">D186*E186</f>
        <v>4236.24</v>
      </c>
      <c r="G186" s="365">
        <f aca="true" t="shared" si="42" ref="G186:G197">F186*0.09</f>
        <v>381.2616</v>
      </c>
      <c r="H186" s="365">
        <f aca="true" t="shared" si="43" ref="H186:H197">F186*0.08</f>
        <v>338.8992</v>
      </c>
      <c r="I186" s="366">
        <f aca="true" t="shared" si="44" ref="I186:I197">0.09+0.08</f>
        <v>0.16999999999999998</v>
      </c>
      <c r="J186" s="367">
        <f aca="true" t="shared" si="45" ref="J186:J197">G186+H186</f>
        <v>720.1608</v>
      </c>
      <c r="K186" s="367">
        <f aca="true" t="shared" si="46" ref="K186:K197">(F186+J186)*0.12</f>
        <v>594.7680959999999</v>
      </c>
      <c r="L186" s="368">
        <f aca="true" t="shared" si="47" ref="L186:L197">J186+K186</f>
        <v>1314.928896</v>
      </c>
      <c r="M186" s="368">
        <f aca="true" t="shared" si="48" ref="M186:M197">F186+L186</f>
        <v>5551.168895999999</v>
      </c>
      <c r="P186" s="102">
        <v>66.14</v>
      </c>
      <c r="Q186" s="108">
        <v>8.18</v>
      </c>
    </row>
    <row r="187" spans="1:17" ht="16.5">
      <c r="A187" s="50"/>
      <c r="B187" s="92" t="s">
        <v>41</v>
      </c>
      <c r="C187" s="96" t="s">
        <v>31</v>
      </c>
      <c r="D187" s="363">
        <v>34</v>
      </c>
      <c r="E187" s="383">
        <f t="shared" si="40"/>
        <v>6.44</v>
      </c>
      <c r="F187" s="364">
        <f t="shared" si="41"/>
        <v>218.96</v>
      </c>
      <c r="G187" s="365">
        <f t="shared" si="42"/>
        <v>19.7064</v>
      </c>
      <c r="H187" s="365">
        <f t="shared" si="43"/>
        <v>17.5168</v>
      </c>
      <c r="I187" s="366">
        <f t="shared" si="44"/>
        <v>0.16999999999999998</v>
      </c>
      <c r="J187" s="367">
        <f t="shared" si="45"/>
        <v>37.2232</v>
      </c>
      <c r="K187" s="367">
        <f t="shared" si="46"/>
        <v>30.741984</v>
      </c>
      <c r="L187" s="368">
        <f t="shared" si="47"/>
        <v>67.965184</v>
      </c>
      <c r="M187" s="368">
        <f t="shared" si="48"/>
        <v>286.925184</v>
      </c>
      <c r="P187" s="102">
        <v>5.73</v>
      </c>
      <c r="Q187" s="108">
        <v>0.71</v>
      </c>
    </row>
    <row r="188" spans="1:17" ht="16.5">
      <c r="A188" s="50"/>
      <c r="B188" s="92" t="s">
        <v>42</v>
      </c>
      <c r="C188" s="96" t="s">
        <v>31</v>
      </c>
      <c r="D188" s="363">
        <v>17</v>
      </c>
      <c r="E188" s="383">
        <f t="shared" si="40"/>
        <v>4.95</v>
      </c>
      <c r="F188" s="364">
        <f t="shared" si="41"/>
        <v>84.15</v>
      </c>
      <c r="G188" s="365">
        <f t="shared" si="42"/>
        <v>7.5735</v>
      </c>
      <c r="H188" s="365">
        <f t="shared" si="43"/>
        <v>6.732</v>
      </c>
      <c r="I188" s="366">
        <f t="shared" si="44"/>
        <v>0.16999999999999998</v>
      </c>
      <c r="J188" s="367">
        <f t="shared" si="45"/>
        <v>14.3055</v>
      </c>
      <c r="K188" s="367">
        <f t="shared" si="46"/>
        <v>11.81466</v>
      </c>
      <c r="L188" s="368">
        <f t="shared" si="47"/>
        <v>26.12016</v>
      </c>
      <c r="M188" s="368">
        <f t="shared" si="48"/>
        <v>110.27016</v>
      </c>
      <c r="P188" s="102">
        <v>4.41</v>
      </c>
      <c r="Q188" s="108">
        <v>0.54</v>
      </c>
    </row>
    <row r="189" spans="1:17" ht="16.5">
      <c r="A189" s="50"/>
      <c r="B189" s="92" t="s">
        <v>43</v>
      </c>
      <c r="C189" s="96" t="s">
        <v>31</v>
      </c>
      <c r="D189" s="363">
        <v>34</v>
      </c>
      <c r="E189" s="383">
        <f t="shared" si="40"/>
        <v>13.39</v>
      </c>
      <c r="F189" s="364">
        <f t="shared" si="41"/>
        <v>455.26</v>
      </c>
      <c r="G189" s="365">
        <f t="shared" si="42"/>
        <v>40.9734</v>
      </c>
      <c r="H189" s="365">
        <f t="shared" si="43"/>
        <v>36.4208</v>
      </c>
      <c r="I189" s="366">
        <f t="shared" si="44"/>
        <v>0.16999999999999998</v>
      </c>
      <c r="J189" s="367">
        <f t="shared" si="45"/>
        <v>77.3942</v>
      </c>
      <c r="K189" s="367">
        <f t="shared" si="46"/>
        <v>63.91850399999999</v>
      </c>
      <c r="L189" s="368">
        <f t="shared" si="47"/>
        <v>141.312704</v>
      </c>
      <c r="M189" s="368">
        <f t="shared" si="48"/>
        <v>596.5727039999999</v>
      </c>
      <c r="P189" s="105">
        <v>11.92</v>
      </c>
      <c r="Q189" s="108">
        <v>1.47</v>
      </c>
    </row>
    <row r="190" spans="1:17" ht="16.5">
      <c r="A190" s="50"/>
      <c r="B190" s="92" t="s">
        <v>44</v>
      </c>
      <c r="C190" s="96" t="s">
        <v>51</v>
      </c>
      <c r="D190" s="363">
        <v>2</v>
      </c>
      <c r="E190" s="383">
        <v>1757.09</v>
      </c>
      <c r="F190" s="364">
        <f t="shared" si="41"/>
        <v>3514.18</v>
      </c>
      <c r="G190" s="365">
        <f t="shared" si="42"/>
        <v>316.27619999999996</v>
      </c>
      <c r="H190" s="365">
        <f t="shared" si="43"/>
        <v>281.13439999999997</v>
      </c>
      <c r="I190" s="366">
        <f t="shared" si="44"/>
        <v>0.16999999999999998</v>
      </c>
      <c r="J190" s="367">
        <f t="shared" si="45"/>
        <v>597.4105999999999</v>
      </c>
      <c r="K190" s="367">
        <f t="shared" si="46"/>
        <v>493.39087199999994</v>
      </c>
      <c r="L190" s="368">
        <f t="shared" si="47"/>
        <v>1090.8014719999999</v>
      </c>
      <c r="M190" s="368">
        <f t="shared" si="48"/>
        <v>4604.9814719999995</v>
      </c>
      <c r="P190" s="103">
        <v>177.47</v>
      </c>
      <c r="Q190" s="385">
        <v>145.53</v>
      </c>
    </row>
    <row r="191" spans="1:17" ht="16.5">
      <c r="A191" s="50"/>
      <c r="B191" s="92" t="s">
        <v>45</v>
      </c>
      <c r="C191" s="96" t="s">
        <v>51</v>
      </c>
      <c r="D191" s="363">
        <v>2</v>
      </c>
      <c r="E191" s="383">
        <v>57.76</v>
      </c>
      <c r="F191" s="364">
        <f t="shared" si="41"/>
        <v>115.52</v>
      </c>
      <c r="G191" s="365">
        <f t="shared" si="42"/>
        <v>10.396799999999999</v>
      </c>
      <c r="H191" s="365">
        <f t="shared" si="43"/>
        <v>9.2416</v>
      </c>
      <c r="I191" s="366">
        <f t="shared" si="44"/>
        <v>0.16999999999999998</v>
      </c>
      <c r="J191" s="367">
        <f t="shared" si="45"/>
        <v>19.638399999999997</v>
      </c>
      <c r="K191" s="367">
        <f t="shared" si="46"/>
        <v>16.219008</v>
      </c>
      <c r="L191" s="368">
        <f t="shared" si="47"/>
        <v>35.85740799999999</v>
      </c>
      <c r="M191" s="368">
        <f t="shared" si="48"/>
        <v>151.377408</v>
      </c>
      <c r="P191" s="103">
        <v>36.53</v>
      </c>
      <c r="Q191" s="385">
        <v>4.51</v>
      </c>
    </row>
    <row r="192" spans="1:17" ht="16.5">
      <c r="A192" s="50"/>
      <c r="B192" s="92" t="s">
        <v>87</v>
      </c>
      <c r="C192" s="96" t="s">
        <v>31</v>
      </c>
      <c r="D192" s="363">
        <v>10</v>
      </c>
      <c r="E192" s="383">
        <f t="shared" si="40"/>
        <v>97.83</v>
      </c>
      <c r="F192" s="364">
        <f t="shared" si="41"/>
        <v>978.3</v>
      </c>
      <c r="G192" s="365">
        <f t="shared" si="42"/>
        <v>88.047</v>
      </c>
      <c r="H192" s="365">
        <f t="shared" si="43"/>
        <v>78.264</v>
      </c>
      <c r="I192" s="366">
        <f t="shared" si="44"/>
        <v>0.16999999999999998</v>
      </c>
      <c r="J192" s="367">
        <f t="shared" si="45"/>
        <v>166.31099999999998</v>
      </c>
      <c r="K192" s="367">
        <f t="shared" si="46"/>
        <v>137.35331999999997</v>
      </c>
      <c r="L192" s="368">
        <f t="shared" si="47"/>
        <v>303.66432</v>
      </c>
      <c r="M192" s="368">
        <f t="shared" si="48"/>
        <v>1281.96432</v>
      </c>
      <c r="P192" s="102">
        <v>87.07</v>
      </c>
      <c r="Q192" s="108">
        <v>10.76</v>
      </c>
    </row>
    <row r="193" spans="1:17" ht="16.5">
      <c r="A193" s="50"/>
      <c r="B193" s="92" t="s">
        <v>46</v>
      </c>
      <c r="C193" s="96" t="s">
        <v>31</v>
      </c>
      <c r="D193" s="363">
        <v>3</v>
      </c>
      <c r="E193" s="383">
        <f t="shared" si="40"/>
        <v>825</v>
      </c>
      <c r="F193" s="364">
        <f t="shared" si="41"/>
        <v>2475</v>
      </c>
      <c r="G193" s="365">
        <f t="shared" si="42"/>
        <v>222.75</v>
      </c>
      <c r="H193" s="365">
        <f t="shared" si="43"/>
        <v>198</v>
      </c>
      <c r="I193" s="366">
        <f t="shared" si="44"/>
        <v>0.16999999999999998</v>
      </c>
      <c r="J193" s="367">
        <f t="shared" si="45"/>
        <v>420.75</v>
      </c>
      <c r="K193" s="367">
        <f t="shared" si="46"/>
        <v>347.49</v>
      </c>
      <c r="L193" s="368">
        <f t="shared" si="47"/>
        <v>768.24</v>
      </c>
      <c r="M193" s="368">
        <f t="shared" si="48"/>
        <v>3243.24</v>
      </c>
      <c r="P193" s="102">
        <v>734.25</v>
      </c>
      <c r="Q193" s="108">
        <v>90.75</v>
      </c>
    </row>
    <row r="194" spans="1:17" ht="16.5">
      <c r="A194" s="50"/>
      <c r="B194" s="92" t="s">
        <v>27</v>
      </c>
      <c r="C194" s="96" t="s">
        <v>34</v>
      </c>
      <c r="D194" s="363">
        <v>15</v>
      </c>
      <c r="E194" s="383">
        <f t="shared" si="40"/>
        <v>82.5</v>
      </c>
      <c r="F194" s="364">
        <f t="shared" si="41"/>
        <v>1237.5</v>
      </c>
      <c r="G194" s="365">
        <f t="shared" si="42"/>
        <v>111.375</v>
      </c>
      <c r="H194" s="365">
        <f t="shared" si="43"/>
        <v>99</v>
      </c>
      <c r="I194" s="366">
        <f t="shared" si="44"/>
        <v>0.16999999999999998</v>
      </c>
      <c r="J194" s="367">
        <f t="shared" si="45"/>
        <v>210.375</v>
      </c>
      <c r="K194" s="367">
        <f t="shared" si="46"/>
        <v>173.745</v>
      </c>
      <c r="L194" s="368">
        <f t="shared" si="47"/>
        <v>384.12</v>
      </c>
      <c r="M194" s="368">
        <f t="shared" si="48"/>
        <v>1621.62</v>
      </c>
      <c r="P194" s="102">
        <v>73.42</v>
      </c>
      <c r="Q194" s="108">
        <v>9.08</v>
      </c>
    </row>
    <row r="195" spans="1:17" ht="16.5">
      <c r="A195" s="50"/>
      <c r="B195" s="92" t="s">
        <v>88</v>
      </c>
      <c r="C195" s="96" t="s">
        <v>35</v>
      </c>
      <c r="D195" s="363">
        <v>5</v>
      </c>
      <c r="E195" s="383">
        <f t="shared" si="40"/>
        <v>74.4</v>
      </c>
      <c r="F195" s="364">
        <f t="shared" si="41"/>
        <v>372</v>
      </c>
      <c r="G195" s="365">
        <f t="shared" si="42"/>
        <v>33.48</v>
      </c>
      <c r="H195" s="365">
        <f t="shared" si="43"/>
        <v>29.76</v>
      </c>
      <c r="I195" s="366">
        <f t="shared" si="44"/>
        <v>0.16999999999999998</v>
      </c>
      <c r="J195" s="367">
        <f t="shared" si="45"/>
        <v>63.239999999999995</v>
      </c>
      <c r="K195" s="367">
        <f t="shared" si="46"/>
        <v>52.2288</v>
      </c>
      <c r="L195" s="368">
        <f t="shared" si="47"/>
        <v>115.46879999999999</v>
      </c>
      <c r="M195" s="368">
        <f t="shared" si="48"/>
        <v>487.4688</v>
      </c>
      <c r="P195" s="102">
        <v>66.2</v>
      </c>
      <c r="Q195" s="108">
        <v>8.2</v>
      </c>
    </row>
    <row r="196" spans="1:17" ht="16.5">
      <c r="A196" s="50"/>
      <c r="B196" s="92" t="s">
        <v>26</v>
      </c>
      <c r="C196" s="96" t="s">
        <v>32</v>
      </c>
      <c r="D196" s="363">
        <v>10</v>
      </c>
      <c r="E196" s="383">
        <f t="shared" si="40"/>
        <v>27.5</v>
      </c>
      <c r="F196" s="364">
        <f t="shared" si="41"/>
        <v>275</v>
      </c>
      <c r="G196" s="365">
        <f t="shared" si="42"/>
        <v>24.75</v>
      </c>
      <c r="H196" s="365">
        <f t="shared" si="43"/>
        <v>22</v>
      </c>
      <c r="I196" s="366">
        <f t="shared" si="44"/>
        <v>0.16999999999999998</v>
      </c>
      <c r="J196" s="367">
        <f t="shared" si="45"/>
        <v>46.75</v>
      </c>
      <c r="K196" s="367">
        <f t="shared" si="46"/>
        <v>38.61</v>
      </c>
      <c r="L196" s="368">
        <f t="shared" si="47"/>
        <v>85.36</v>
      </c>
      <c r="M196" s="368">
        <f t="shared" si="48"/>
        <v>360.36</v>
      </c>
      <c r="P196" s="102">
        <v>24.48</v>
      </c>
      <c r="Q196" s="108">
        <v>3.02</v>
      </c>
    </row>
    <row r="197" spans="1:17" ht="33">
      <c r="A197" s="50"/>
      <c r="B197" s="95" t="s">
        <v>47</v>
      </c>
      <c r="C197" s="97" t="s">
        <v>30</v>
      </c>
      <c r="D197" s="363">
        <v>1</v>
      </c>
      <c r="E197" s="396">
        <f t="shared" si="40"/>
        <v>10000</v>
      </c>
      <c r="F197" s="364">
        <f t="shared" si="41"/>
        <v>10000</v>
      </c>
      <c r="G197" s="365">
        <f t="shared" si="42"/>
        <v>900</v>
      </c>
      <c r="H197" s="365">
        <f t="shared" si="43"/>
        <v>800</v>
      </c>
      <c r="I197" s="366">
        <f t="shared" si="44"/>
        <v>0.16999999999999998</v>
      </c>
      <c r="J197" s="367">
        <f t="shared" si="45"/>
        <v>1700</v>
      </c>
      <c r="K197" s="367">
        <f t="shared" si="46"/>
        <v>1404</v>
      </c>
      <c r="L197" s="368">
        <f t="shared" si="47"/>
        <v>3104</v>
      </c>
      <c r="M197" s="368">
        <f t="shared" si="48"/>
        <v>13104</v>
      </c>
      <c r="P197" s="109">
        <v>8900</v>
      </c>
      <c r="Q197" s="108">
        <v>1100</v>
      </c>
    </row>
    <row r="198" spans="1:17" ht="16.5">
      <c r="A198" s="30"/>
      <c r="B198" s="40" t="s">
        <v>38</v>
      </c>
      <c r="C198" s="61"/>
      <c r="D198" s="374"/>
      <c r="E198" s="61"/>
      <c r="F198" s="355"/>
      <c r="G198" s="356"/>
      <c r="H198" s="356"/>
      <c r="I198" s="357"/>
      <c r="J198" s="358"/>
      <c r="K198" s="358"/>
      <c r="L198" s="360"/>
      <c r="M198" s="31">
        <f>SUM(M186:M197)</f>
        <v>31399.948944</v>
      </c>
      <c r="P198" s="105"/>
      <c r="Q198" s="103"/>
    </row>
    <row r="199" spans="1:17" ht="16.5">
      <c r="A199" s="48"/>
      <c r="B199" s="91" t="s">
        <v>94</v>
      </c>
      <c r="C199" s="98"/>
      <c r="D199" s="375"/>
      <c r="E199" s="98"/>
      <c r="F199" s="324"/>
      <c r="G199" s="376"/>
      <c r="H199" s="376"/>
      <c r="I199" s="377"/>
      <c r="J199" s="361"/>
      <c r="K199" s="361"/>
      <c r="L199" s="362"/>
      <c r="M199" s="362"/>
      <c r="P199" s="99"/>
      <c r="Q199" s="100"/>
    </row>
    <row r="200" spans="1:17" ht="16.5">
      <c r="A200" s="22"/>
      <c r="B200" s="92" t="s">
        <v>48</v>
      </c>
      <c r="C200" s="96" t="s">
        <v>33</v>
      </c>
      <c r="D200" s="363">
        <v>510</v>
      </c>
      <c r="E200" s="383">
        <f>P200+Q200</f>
        <v>18.75</v>
      </c>
      <c r="F200" s="364">
        <f>D200*E200</f>
        <v>9562.5</v>
      </c>
      <c r="G200" s="365">
        <f>F200*0.09</f>
        <v>860.625</v>
      </c>
      <c r="H200" s="365">
        <f>F200*0.08</f>
        <v>765</v>
      </c>
      <c r="I200" s="366">
        <f>0.09+0.08</f>
        <v>0.16999999999999998</v>
      </c>
      <c r="J200" s="367">
        <f>G200+H200</f>
        <v>1625.625</v>
      </c>
      <c r="K200" s="367">
        <f>(F200+J200)*0.12</f>
        <v>1342.575</v>
      </c>
      <c r="L200" s="368">
        <f>J200+K200</f>
        <v>2968.2</v>
      </c>
      <c r="M200" s="368">
        <f>F200+L200</f>
        <v>12530.7</v>
      </c>
      <c r="P200" s="120">
        <v>16.69</v>
      </c>
      <c r="Q200" s="385">
        <v>2.06</v>
      </c>
    </row>
    <row r="201" spans="1:17" ht="16.5">
      <c r="A201" s="22"/>
      <c r="B201" s="92" t="s">
        <v>98</v>
      </c>
      <c r="C201" s="96" t="s">
        <v>33</v>
      </c>
      <c r="D201" s="363">
        <v>3</v>
      </c>
      <c r="E201" s="383">
        <f>P201+Q201</f>
        <v>34.92</v>
      </c>
      <c r="F201" s="364">
        <f>D201*E201</f>
        <v>104.76</v>
      </c>
      <c r="G201" s="365">
        <f>F201*0.09</f>
        <v>9.4284</v>
      </c>
      <c r="H201" s="365">
        <f>F201*0.08</f>
        <v>8.3808</v>
      </c>
      <c r="I201" s="366">
        <f>0.09+0.08</f>
        <v>0.16999999999999998</v>
      </c>
      <c r="J201" s="367">
        <f>G201+H201</f>
        <v>17.8092</v>
      </c>
      <c r="K201" s="367">
        <f>(F201+J201)*0.12</f>
        <v>14.708304</v>
      </c>
      <c r="L201" s="368">
        <f>J201+K201</f>
        <v>32.517504</v>
      </c>
      <c r="M201" s="368">
        <f>F201+L201</f>
        <v>137.27750400000002</v>
      </c>
      <c r="P201" s="117">
        <v>30.09</v>
      </c>
      <c r="Q201" s="385">
        <v>4.83</v>
      </c>
    </row>
    <row r="202" spans="1:17" ht="16.5">
      <c r="A202" s="22"/>
      <c r="B202" s="92" t="s">
        <v>53</v>
      </c>
      <c r="C202" s="96" t="s">
        <v>33</v>
      </c>
      <c r="D202" s="363">
        <v>9</v>
      </c>
      <c r="E202" s="383">
        <v>183.92</v>
      </c>
      <c r="F202" s="364">
        <f>D202*E202</f>
        <v>1655.28</v>
      </c>
      <c r="G202" s="365">
        <f>F202*0.09</f>
        <v>148.9752</v>
      </c>
      <c r="H202" s="365">
        <f>F202*0.08</f>
        <v>132.4224</v>
      </c>
      <c r="I202" s="366">
        <f>0.09+0.08</f>
        <v>0.16999999999999998</v>
      </c>
      <c r="J202" s="367">
        <f>G202+H202</f>
        <v>281.3976</v>
      </c>
      <c r="K202" s="367">
        <f>(F202+J202)*0.12</f>
        <v>232.401312</v>
      </c>
      <c r="L202" s="368">
        <f>J202+K202</f>
        <v>513.798912</v>
      </c>
      <c r="M202" s="368">
        <f>F202+L202</f>
        <v>2169.078912</v>
      </c>
      <c r="P202" s="117">
        <v>97.73</v>
      </c>
      <c r="Q202" s="385">
        <v>12.08</v>
      </c>
    </row>
    <row r="203" spans="1:17" ht="16.5">
      <c r="A203" s="30"/>
      <c r="B203" s="40" t="s">
        <v>38</v>
      </c>
      <c r="C203" s="61"/>
      <c r="D203" s="374"/>
      <c r="E203" s="61"/>
      <c r="F203" s="355"/>
      <c r="G203" s="356"/>
      <c r="H203" s="356"/>
      <c r="I203" s="357"/>
      <c r="J203" s="358"/>
      <c r="K203" s="358"/>
      <c r="L203" s="360"/>
      <c r="M203" s="31">
        <f>SUM(M200:M202)</f>
        <v>14837.056416</v>
      </c>
      <c r="P203" s="105"/>
      <c r="Q203" s="103"/>
    </row>
    <row r="204" spans="1:17" ht="16.5">
      <c r="A204" s="48"/>
      <c r="B204" s="91" t="s">
        <v>28</v>
      </c>
      <c r="C204" s="98"/>
      <c r="D204" s="375"/>
      <c r="E204" s="98"/>
      <c r="F204" s="324"/>
      <c r="G204" s="376"/>
      <c r="H204" s="376"/>
      <c r="I204" s="377"/>
      <c r="J204" s="361"/>
      <c r="K204" s="361"/>
      <c r="L204" s="362"/>
      <c r="M204" s="362"/>
      <c r="P204" s="99"/>
      <c r="Q204" s="100"/>
    </row>
    <row r="205" spans="1:17" ht="16.5">
      <c r="A205" s="24"/>
      <c r="B205" s="92" t="s">
        <v>215</v>
      </c>
      <c r="C205" s="96" t="s">
        <v>16</v>
      </c>
      <c r="D205" s="384">
        <v>17</v>
      </c>
      <c r="E205" s="383">
        <f>P205+Q205</f>
        <v>1807</v>
      </c>
      <c r="F205" s="364">
        <f aca="true" t="shared" si="49" ref="F205:F210">D205*E205</f>
        <v>30719</v>
      </c>
      <c r="G205" s="365">
        <f aca="true" t="shared" si="50" ref="G205:G210">F205*0.09</f>
        <v>2764.71</v>
      </c>
      <c r="H205" s="365">
        <f aca="true" t="shared" si="51" ref="H205:H210">F205*0.08</f>
        <v>2457.52</v>
      </c>
      <c r="I205" s="366">
        <f aca="true" t="shared" si="52" ref="I205:I210">0.09+0.08</f>
        <v>0.16999999999999998</v>
      </c>
      <c r="J205" s="367">
        <f aca="true" t="shared" si="53" ref="J205:J210">G205+H205</f>
        <v>5222.23</v>
      </c>
      <c r="K205" s="367">
        <f aca="true" t="shared" si="54" ref="K205:K210">(F205+J205)*0.12</f>
        <v>4312.9475999999995</v>
      </c>
      <c r="L205" s="368">
        <f aca="true" t="shared" si="55" ref="L205:L210">J205+K205</f>
        <v>9535.177599999999</v>
      </c>
      <c r="M205" s="368">
        <f aca="true" t="shared" si="56" ref="M205:M210">F205+L205</f>
        <v>40254.177599999995</v>
      </c>
      <c r="P205" s="102">
        <v>1608.23</v>
      </c>
      <c r="Q205" s="103">
        <v>198.77</v>
      </c>
    </row>
    <row r="206" spans="1:17" ht="16.5">
      <c r="A206" s="24"/>
      <c r="B206" s="92" t="s">
        <v>99</v>
      </c>
      <c r="C206" s="96" t="s">
        <v>16</v>
      </c>
      <c r="D206" s="384">
        <v>1</v>
      </c>
      <c r="E206" s="383">
        <f>P206+Q206</f>
        <v>26310.62</v>
      </c>
      <c r="F206" s="364">
        <f t="shared" si="49"/>
        <v>26310.62</v>
      </c>
      <c r="G206" s="365">
        <f t="shared" si="50"/>
        <v>2367.9557999999997</v>
      </c>
      <c r="H206" s="365">
        <f t="shared" si="51"/>
        <v>2104.8496</v>
      </c>
      <c r="I206" s="366">
        <f t="shared" si="52"/>
        <v>0.16999999999999998</v>
      </c>
      <c r="J206" s="367">
        <f t="shared" si="53"/>
        <v>4472.805399999999</v>
      </c>
      <c r="K206" s="367">
        <f t="shared" si="54"/>
        <v>3694.011048</v>
      </c>
      <c r="L206" s="368">
        <f t="shared" si="55"/>
        <v>8166.816448</v>
      </c>
      <c r="M206" s="368">
        <f t="shared" si="56"/>
        <v>34477.436448</v>
      </c>
      <c r="P206" s="102">
        <v>23918.75</v>
      </c>
      <c r="Q206" s="103">
        <v>2391.87</v>
      </c>
    </row>
    <row r="207" spans="1:17" ht="16.5">
      <c r="A207" s="24"/>
      <c r="B207" s="92" t="s">
        <v>174</v>
      </c>
      <c r="C207" s="96"/>
      <c r="D207" s="384"/>
      <c r="E207" s="96"/>
      <c r="F207" s="364"/>
      <c r="G207" s="365"/>
      <c r="H207" s="365"/>
      <c r="I207" s="366"/>
      <c r="J207" s="367"/>
      <c r="K207" s="367"/>
      <c r="L207" s="368"/>
      <c r="M207" s="368"/>
      <c r="P207" s="102"/>
      <c r="Q207" s="108"/>
    </row>
    <row r="208" spans="1:17" ht="16.5">
      <c r="A208" s="24"/>
      <c r="B208" s="95" t="s">
        <v>219</v>
      </c>
      <c r="C208" s="96"/>
      <c r="D208" s="384"/>
      <c r="E208" s="96"/>
      <c r="F208" s="364"/>
      <c r="G208" s="365"/>
      <c r="H208" s="365"/>
      <c r="I208" s="366"/>
      <c r="J208" s="367"/>
      <c r="K208" s="367"/>
      <c r="L208" s="368"/>
      <c r="M208" s="368"/>
      <c r="P208" s="102"/>
      <c r="Q208" s="108"/>
    </row>
    <row r="209" spans="1:17" ht="16.5">
      <c r="A209" s="24"/>
      <c r="B209" s="119"/>
      <c r="C209" s="96"/>
      <c r="D209" s="384"/>
      <c r="E209" s="96"/>
      <c r="F209" s="364"/>
      <c r="G209" s="365"/>
      <c r="H209" s="365"/>
      <c r="I209" s="366"/>
      <c r="J209" s="367"/>
      <c r="K209" s="367"/>
      <c r="L209" s="368"/>
      <c r="M209" s="368"/>
      <c r="P209" s="102"/>
      <c r="Q209" s="108"/>
    </row>
    <row r="210" spans="1:17" ht="16.5">
      <c r="A210" s="24"/>
      <c r="B210" s="56" t="s">
        <v>166</v>
      </c>
      <c r="C210" s="23" t="s">
        <v>16</v>
      </c>
      <c r="D210" s="385">
        <v>1</v>
      </c>
      <c r="E210" s="383">
        <f>P210+Q210</f>
        <v>2125</v>
      </c>
      <c r="F210" s="364">
        <f t="shared" si="49"/>
        <v>2125</v>
      </c>
      <c r="G210" s="365">
        <f t="shared" si="50"/>
        <v>191.25</v>
      </c>
      <c r="H210" s="365">
        <f t="shared" si="51"/>
        <v>170</v>
      </c>
      <c r="I210" s="366">
        <f t="shared" si="52"/>
        <v>0.16999999999999998</v>
      </c>
      <c r="J210" s="367">
        <f t="shared" si="53"/>
        <v>361.25</v>
      </c>
      <c r="K210" s="367">
        <f t="shared" si="54"/>
        <v>298.34999999999997</v>
      </c>
      <c r="L210" s="368">
        <f t="shared" si="55"/>
        <v>659.5999999999999</v>
      </c>
      <c r="M210" s="368">
        <f t="shared" si="56"/>
        <v>2784.6</v>
      </c>
      <c r="P210" s="88">
        <v>1891.25</v>
      </c>
      <c r="Q210" s="88">
        <v>233.75</v>
      </c>
    </row>
    <row r="211" spans="1:17" ht="16.5">
      <c r="A211" s="24"/>
      <c r="B211" s="184"/>
      <c r="C211" s="185"/>
      <c r="D211" s="386"/>
      <c r="E211" s="428"/>
      <c r="F211" s="364"/>
      <c r="G211" s="365"/>
      <c r="H211" s="365"/>
      <c r="I211" s="366"/>
      <c r="J211" s="367"/>
      <c r="K211" s="367"/>
      <c r="L211" s="368"/>
      <c r="M211" s="368"/>
      <c r="P211" s="186"/>
      <c r="Q211" s="186"/>
    </row>
    <row r="212" spans="1:17" ht="16.5">
      <c r="A212" s="24"/>
      <c r="B212" s="184" t="s">
        <v>167</v>
      </c>
      <c r="C212" s="23" t="s">
        <v>16</v>
      </c>
      <c r="D212" s="385">
        <v>1</v>
      </c>
      <c r="E212" s="186">
        <v>56250</v>
      </c>
      <c r="F212" s="353">
        <f>D212*E212</f>
        <v>56250</v>
      </c>
      <c r="G212" s="365">
        <f>F212*0.09</f>
        <v>5062.5</v>
      </c>
      <c r="H212" s="331">
        <f>F212*0.08</f>
        <v>4500</v>
      </c>
      <c r="I212" s="332">
        <f>0.09+0.08</f>
        <v>0.16999999999999998</v>
      </c>
      <c r="J212" s="333">
        <f>G212+H212</f>
        <v>9562.5</v>
      </c>
      <c r="K212" s="333">
        <f>(F212+J212)*0.12</f>
        <v>7897.5</v>
      </c>
      <c r="L212" s="334">
        <f>J212+K212</f>
        <v>17460</v>
      </c>
      <c r="M212" s="334">
        <f>F212+L212</f>
        <v>73710</v>
      </c>
      <c r="P212" s="186"/>
      <c r="Q212" s="186"/>
    </row>
    <row r="213" spans="1:17" ht="16.5">
      <c r="A213" s="24"/>
      <c r="B213" s="119"/>
      <c r="C213" s="96"/>
      <c r="D213" s="384"/>
      <c r="E213" s="96"/>
      <c r="F213" s="364"/>
      <c r="G213" s="365"/>
      <c r="H213" s="365"/>
      <c r="I213" s="366"/>
      <c r="J213" s="367"/>
      <c r="K213" s="367"/>
      <c r="L213" s="368"/>
      <c r="M213" s="368"/>
      <c r="P213" s="102"/>
      <c r="Q213" s="108"/>
    </row>
    <row r="214" spans="1:13" ht="16.5">
      <c r="A214" s="57"/>
      <c r="B214" s="40" t="s">
        <v>38</v>
      </c>
      <c r="C214" s="62"/>
      <c r="D214" s="63"/>
      <c r="E214" s="64"/>
      <c r="F214" s="355"/>
      <c r="G214" s="429"/>
      <c r="H214" s="429"/>
      <c r="I214" s="429"/>
      <c r="J214" s="358"/>
      <c r="K214" s="358"/>
      <c r="L214" s="360"/>
      <c r="M214" s="31">
        <f>SUM(M205:M213)</f>
        <v>151226.214048</v>
      </c>
    </row>
    <row r="215" spans="1:13" ht="25.5" customHeight="1">
      <c r="A215" s="288"/>
      <c r="B215" s="294" t="s">
        <v>144</v>
      </c>
      <c r="C215" s="221"/>
      <c r="D215" s="295"/>
      <c r="E215" s="378"/>
      <c r="F215" s="379"/>
      <c r="G215" s="380"/>
      <c r="H215" s="380"/>
      <c r="I215" s="381"/>
      <c r="J215" s="382"/>
      <c r="K215" s="382"/>
      <c r="L215" s="222"/>
      <c r="M215" s="223">
        <f>M214+M203+M198+M184</f>
        <v>232792.389648</v>
      </c>
    </row>
    <row r="216" spans="1:13" ht="16.5">
      <c r="A216" s="248" t="s">
        <v>157</v>
      </c>
      <c r="B216" s="249" t="s">
        <v>100</v>
      </c>
      <c r="C216" s="121"/>
      <c r="D216" s="122"/>
      <c r="E216" s="123"/>
      <c r="F216" s="399"/>
      <c r="G216" s="430"/>
      <c r="H216" s="430"/>
      <c r="I216" s="430"/>
      <c r="J216" s="402"/>
      <c r="K216" s="402"/>
      <c r="L216" s="403"/>
      <c r="M216" s="194"/>
    </row>
    <row r="217" spans="1:13" ht="16.5">
      <c r="A217" s="254"/>
      <c r="B217" s="255" t="s">
        <v>185</v>
      </c>
      <c r="C217" s="256"/>
      <c r="D217" s="431"/>
      <c r="E217" s="432"/>
      <c r="F217" s="433"/>
      <c r="G217" s="434"/>
      <c r="H217" s="434"/>
      <c r="I217" s="434"/>
      <c r="J217" s="435"/>
      <c r="K217" s="435"/>
      <c r="L217" s="436"/>
      <c r="M217" s="436"/>
    </row>
    <row r="218" spans="1:13" ht="33">
      <c r="A218" s="257"/>
      <c r="B218" s="258" t="s">
        <v>186</v>
      </c>
      <c r="C218" s="240" t="s">
        <v>192</v>
      </c>
      <c r="D218" s="259">
        <v>12</v>
      </c>
      <c r="E218" s="260">
        <v>980</v>
      </c>
      <c r="F218" s="364">
        <f aca="true" t="shared" si="57" ref="F218:F223">D218*E218</f>
        <v>11760</v>
      </c>
      <c r="G218" s="365">
        <f aca="true" t="shared" si="58" ref="G218:G223">F218*0.09</f>
        <v>1058.3999999999999</v>
      </c>
      <c r="H218" s="365">
        <f aca="true" t="shared" si="59" ref="H218:H223">F218*0.08</f>
        <v>940.8000000000001</v>
      </c>
      <c r="I218" s="366">
        <f>0.09+0.08</f>
        <v>0.16999999999999998</v>
      </c>
      <c r="J218" s="367">
        <f aca="true" t="shared" si="60" ref="J218:J223">G218+H218</f>
        <v>1999.1999999999998</v>
      </c>
      <c r="K218" s="367">
        <f aca="true" t="shared" si="61" ref="K218:K223">(F218+J218)*0.12</f>
        <v>1651.104</v>
      </c>
      <c r="L218" s="368">
        <f aca="true" t="shared" si="62" ref="L218:L223">J218+K218</f>
        <v>3650.304</v>
      </c>
      <c r="M218" s="368">
        <f aca="true" t="shared" si="63" ref="M218:M223">F218+L218</f>
        <v>15410.304</v>
      </c>
    </row>
    <row r="219" spans="1:13" ht="16.5">
      <c r="A219" s="257"/>
      <c r="B219" s="258" t="s">
        <v>187</v>
      </c>
      <c r="C219" s="240" t="s">
        <v>192</v>
      </c>
      <c r="D219" s="259">
        <v>12</v>
      </c>
      <c r="E219" s="260">
        <v>473</v>
      </c>
      <c r="F219" s="353">
        <f t="shared" si="57"/>
        <v>5676</v>
      </c>
      <c r="G219" s="331">
        <f t="shared" si="58"/>
        <v>510.84</v>
      </c>
      <c r="H219" s="331">
        <f t="shared" si="59"/>
        <v>454.08</v>
      </c>
      <c r="I219" s="332">
        <f>0.09+0.08</f>
        <v>0.16999999999999998</v>
      </c>
      <c r="J219" s="333">
        <f t="shared" si="60"/>
        <v>964.92</v>
      </c>
      <c r="K219" s="333">
        <f t="shared" si="61"/>
        <v>796.9104</v>
      </c>
      <c r="L219" s="334">
        <f t="shared" si="62"/>
        <v>1761.8303999999998</v>
      </c>
      <c r="M219" s="334">
        <f t="shared" si="63"/>
        <v>7437.8304</v>
      </c>
    </row>
    <row r="220" spans="1:13" ht="49.5">
      <c r="A220" s="257"/>
      <c r="B220" s="258" t="s">
        <v>188</v>
      </c>
      <c r="C220" s="240" t="s">
        <v>192</v>
      </c>
      <c r="D220" s="259">
        <v>1</v>
      </c>
      <c r="E220" s="266">
        <v>653</v>
      </c>
      <c r="F220" s="364">
        <f t="shared" si="57"/>
        <v>653</v>
      </c>
      <c r="G220" s="365">
        <f t="shared" si="58"/>
        <v>58.769999999999996</v>
      </c>
      <c r="H220" s="365">
        <f t="shared" si="59"/>
        <v>52.24</v>
      </c>
      <c r="I220" s="366">
        <f>0.09+0.08</f>
        <v>0.16999999999999998</v>
      </c>
      <c r="J220" s="367">
        <f t="shared" si="60"/>
        <v>111.00999999999999</v>
      </c>
      <c r="K220" s="367">
        <f t="shared" si="61"/>
        <v>91.68119999999999</v>
      </c>
      <c r="L220" s="368">
        <f t="shared" si="62"/>
        <v>202.69119999999998</v>
      </c>
      <c r="M220" s="368">
        <f t="shared" si="63"/>
        <v>855.6912</v>
      </c>
    </row>
    <row r="221" spans="1:13" ht="16.5">
      <c r="A221" s="257"/>
      <c r="B221" s="261" t="s">
        <v>198</v>
      </c>
      <c r="C221" s="240" t="s">
        <v>193</v>
      </c>
      <c r="D221" s="259">
        <v>2</v>
      </c>
      <c r="E221" s="260">
        <v>240</v>
      </c>
      <c r="F221" s="353">
        <f t="shared" si="57"/>
        <v>480</v>
      </c>
      <c r="G221" s="331">
        <f t="shared" si="58"/>
        <v>43.199999999999996</v>
      </c>
      <c r="H221" s="331">
        <f t="shared" si="59"/>
        <v>38.4</v>
      </c>
      <c r="I221" s="332">
        <f>0.09+0.08</f>
        <v>0.16999999999999998</v>
      </c>
      <c r="J221" s="333">
        <f t="shared" si="60"/>
        <v>81.6</v>
      </c>
      <c r="K221" s="333">
        <f t="shared" si="61"/>
        <v>67.392</v>
      </c>
      <c r="L221" s="334">
        <f t="shared" si="62"/>
        <v>148.992</v>
      </c>
      <c r="M221" s="334">
        <f t="shared" si="63"/>
        <v>628.992</v>
      </c>
    </row>
    <row r="222" spans="1:13" ht="16.5">
      <c r="A222" s="257"/>
      <c r="B222" s="261" t="s">
        <v>189</v>
      </c>
      <c r="C222" s="240" t="s">
        <v>33</v>
      </c>
      <c r="D222" s="259">
        <v>61.92</v>
      </c>
      <c r="E222" s="260">
        <v>135</v>
      </c>
      <c r="F222" s="353">
        <f t="shared" si="57"/>
        <v>8359.2</v>
      </c>
      <c r="G222" s="331">
        <f t="shared" si="58"/>
        <v>752.3280000000001</v>
      </c>
      <c r="H222" s="331">
        <f t="shared" si="59"/>
        <v>668.7360000000001</v>
      </c>
      <c r="I222" s="332">
        <f>0.09+0.08</f>
        <v>0.16999999999999998</v>
      </c>
      <c r="J222" s="333">
        <f t="shared" si="60"/>
        <v>1421.0640000000003</v>
      </c>
      <c r="K222" s="333">
        <f t="shared" si="61"/>
        <v>1173.6316800000002</v>
      </c>
      <c r="L222" s="334">
        <f t="shared" si="62"/>
        <v>2594.6956800000007</v>
      </c>
      <c r="M222" s="334">
        <f t="shared" si="63"/>
        <v>10953.895680000001</v>
      </c>
    </row>
    <row r="223" spans="1:13" ht="33">
      <c r="A223" s="50"/>
      <c r="B223" s="265" t="s">
        <v>200</v>
      </c>
      <c r="C223" s="240" t="s">
        <v>193</v>
      </c>
      <c r="D223" s="259">
        <v>1</v>
      </c>
      <c r="E223" s="266">
        <v>135</v>
      </c>
      <c r="F223" s="364">
        <f t="shared" si="57"/>
        <v>135</v>
      </c>
      <c r="G223" s="365">
        <f t="shared" si="58"/>
        <v>12.15</v>
      </c>
      <c r="H223" s="365">
        <f t="shared" si="59"/>
        <v>10.8</v>
      </c>
      <c r="I223" s="366"/>
      <c r="J223" s="367">
        <f t="shared" si="60"/>
        <v>22.950000000000003</v>
      </c>
      <c r="K223" s="437">
        <f t="shared" si="61"/>
        <v>18.953999999999997</v>
      </c>
      <c r="L223" s="368">
        <f t="shared" si="62"/>
        <v>41.903999999999996</v>
      </c>
      <c r="M223" s="368">
        <f t="shared" si="63"/>
        <v>176.904</v>
      </c>
    </row>
    <row r="224" spans="1:13" ht="16.5">
      <c r="A224" s="262"/>
      <c r="B224" s="40" t="s">
        <v>38</v>
      </c>
      <c r="C224" s="236"/>
      <c r="D224" s="263"/>
      <c r="E224" s="438"/>
      <c r="F224" s="439"/>
      <c r="G224" s="440"/>
      <c r="H224" s="440"/>
      <c r="I224" s="441"/>
      <c r="J224" s="442"/>
      <c r="K224" s="359"/>
      <c r="L224" s="443"/>
      <c r="M224" s="264">
        <f>SUM(M218:M223)</f>
        <v>35463.61728</v>
      </c>
    </row>
    <row r="225" spans="1:13" ht="16.5">
      <c r="A225" s="250"/>
      <c r="B225" s="245" t="s">
        <v>25</v>
      </c>
      <c r="C225" s="70"/>
      <c r="D225" s="251"/>
      <c r="E225" s="252"/>
      <c r="F225" s="349"/>
      <c r="G225" s="404"/>
      <c r="H225" s="404"/>
      <c r="I225" s="405"/>
      <c r="J225" s="351"/>
      <c r="K225" s="351"/>
      <c r="L225" s="352"/>
      <c r="M225" s="352"/>
    </row>
    <row r="226" spans="1:17" ht="16.5">
      <c r="A226" s="54"/>
      <c r="B226" s="92" t="s">
        <v>39</v>
      </c>
      <c r="C226" s="96" t="s">
        <v>89</v>
      </c>
      <c r="D226" s="363">
        <v>775</v>
      </c>
      <c r="E226" s="383">
        <f aca="true" t="shared" si="64" ref="E226:E241">P226+Q226</f>
        <v>74.32</v>
      </c>
      <c r="F226" s="364">
        <f aca="true" t="shared" si="65" ref="F226:F241">D226*E226</f>
        <v>57597.99999999999</v>
      </c>
      <c r="G226" s="365">
        <f aca="true" t="shared" si="66" ref="G226:G241">F226*0.09</f>
        <v>5183.819999999999</v>
      </c>
      <c r="H226" s="365">
        <f aca="true" t="shared" si="67" ref="H226:H241">F226*0.08</f>
        <v>4607.839999999999</v>
      </c>
      <c r="I226" s="366">
        <f aca="true" t="shared" si="68" ref="I226:I241">0.09+0.08</f>
        <v>0.16999999999999998</v>
      </c>
      <c r="J226" s="367">
        <f aca="true" t="shared" si="69" ref="J226:J241">G226+H226</f>
        <v>9791.659999999998</v>
      </c>
      <c r="K226" s="367">
        <f aca="true" t="shared" si="70" ref="K226:K241">(F226+J226)*0.12</f>
        <v>8086.759199999999</v>
      </c>
      <c r="L226" s="368">
        <f aca="true" t="shared" si="71" ref="L226:L241">J226+K226</f>
        <v>17878.419199999997</v>
      </c>
      <c r="M226" s="368">
        <f aca="true" t="shared" si="72" ref="M226:M241">F226+L226</f>
        <v>75476.41919999999</v>
      </c>
      <c r="P226" s="102">
        <v>66.14</v>
      </c>
      <c r="Q226" s="108">
        <v>8.18</v>
      </c>
    </row>
    <row r="227" spans="1:17" ht="16.5">
      <c r="A227" s="54"/>
      <c r="B227" s="92" t="s">
        <v>41</v>
      </c>
      <c r="C227" s="96" t="s">
        <v>31</v>
      </c>
      <c r="D227" s="363">
        <v>30</v>
      </c>
      <c r="E227" s="383">
        <f t="shared" si="64"/>
        <v>6.44</v>
      </c>
      <c r="F227" s="364">
        <f t="shared" si="65"/>
        <v>193.20000000000002</v>
      </c>
      <c r="G227" s="365">
        <f t="shared" si="66"/>
        <v>17.388</v>
      </c>
      <c r="H227" s="365">
        <f t="shared" si="67"/>
        <v>15.456000000000001</v>
      </c>
      <c r="I227" s="366">
        <f t="shared" si="68"/>
        <v>0.16999999999999998</v>
      </c>
      <c r="J227" s="367">
        <f t="shared" si="69"/>
        <v>32.844</v>
      </c>
      <c r="K227" s="367">
        <f t="shared" si="70"/>
        <v>27.12528</v>
      </c>
      <c r="L227" s="368">
        <f t="shared" si="71"/>
        <v>59.96928</v>
      </c>
      <c r="M227" s="368">
        <f t="shared" si="72"/>
        <v>253.16928000000001</v>
      </c>
      <c r="P227" s="102">
        <v>5.73</v>
      </c>
      <c r="Q227" s="108">
        <v>0.71</v>
      </c>
    </row>
    <row r="228" spans="1:17" ht="16.5">
      <c r="A228" s="54"/>
      <c r="B228" s="92" t="s">
        <v>42</v>
      </c>
      <c r="C228" s="96" t="s">
        <v>31</v>
      </c>
      <c r="D228" s="363">
        <v>258</v>
      </c>
      <c r="E228" s="383">
        <f t="shared" si="64"/>
        <v>4.95</v>
      </c>
      <c r="F228" s="364">
        <f t="shared" si="65"/>
        <v>1277.1000000000001</v>
      </c>
      <c r="G228" s="365">
        <f t="shared" si="66"/>
        <v>114.93900000000001</v>
      </c>
      <c r="H228" s="365">
        <f t="shared" si="67"/>
        <v>102.168</v>
      </c>
      <c r="I228" s="366">
        <f t="shared" si="68"/>
        <v>0.16999999999999998</v>
      </c>
      <c r="J228" s="367">
        <f t="shared" si="69"/>
        <v>217.10700000000003</v>
      </c>
      <c r="K228" s="367">
        <f t="shared" si="70"/>
        <v>179.30484</v>
      </c>
      <c r="L228" s="368">
        <f t="shared" si="71"/>
        <v>396.41184000000004</v>
      </c>
      <c r="M228" s="368">
        <f t="shared" si="72"/>
        <v>1673.5118400000001</v>
      </c>
      <c r="P228" s="102">
        <v>4.41</v>
      </c>
      <c r="Q228" s="108">
        <v>0.54</v>
      </c>
    </row>
    <row r="229" spans="1:17" ht="16.5">
      <c r="A229" s="54"/>
      <c r="B229" s="92" t="s">
        <v>43</v>
      </c>
      <c r="C229" s="96" t="s">
        <v>31</v>
      </c>
      <c r="D229" s="363">
        <v>30</v>
      </c>
      <c r="E229" s="383">
        <f t="shared" si="64"/>
        <v>13.39</v>
      </c>
      <c r="F229" s="364">
        <f t="shared" si="65"/>
        <v>401.70000000000005</v>
      </c>
      <c r="G229" s="365">
        <f t="shared" si="66"/>
        <v>36.153000000000006</v>
      </c>
      <c r="H229" s="365">
        <f t="shared" si="67"/>
        <v>32.136</v>
      </c>
      <c r="I229" s="366">
        <f t="shared" si="68"/>
        <v>0.16999999999999998</v>
      </c>
      <c r="J229" s="367">
        <f t="shared" si="69"/>
        <v>68.28900000000002</v>
      </c>
      <c r="K229" s="367">
        <f t="shared" si="70"/>
        <v>56.39868</v>
      </c>
      <c r="L229" s="368">
        <f t="shared" si="71"/>
        <v>124.68768000000001</v>
      </c>
      <c r="M229" s="368">
        <f t="shared" si="72"/>
        <v>526.38768</v>
      </c>
      <c r="P229" s="105">
        <v>11.92</v>
      </c>
      <c r="Q229" s="108">
        <v>1.47</v>
      </c>
    </row>
    <row r="230" spans="1:17" ht="16.5">
      <c r="A230" s="53"/>
      <c r="B230" s="92" t="s">
        <v>40</v>
      </c>
      <c r="C230" s="96" t="s">
        <v>89</v>
      </c>
      <c r="D230" s="363">
        <v>90</v>
      </c>
      <c r="E230" s="383">
        <f t="shared" si="64"/>
        <v>89.32000000000001</v>
      </c>
      <c r="F230" s="364">
        <f t="shared" si="65"/>
        <v>8038.800000000001</v>
      </c>
      <c r="G230" s="365">
        <f t="shared" si="66"/>
        <v>723.4920000000001</v>
      </c>
      <c r="H230" s="365">
        <f t="shared" si="67"/>
        <v>643.1040000000002</v>
      </c>
      <c r="I230" s="366">
        <f t="shared" si="68"/>
        <v>0.16999999999999998</v>
      </c>
      <c r="J230" s="367">
        <f t="shared" si="69"/>
        <v>1366.5960000000002</v>
      </c>
      <c r="K230" s="367">
        <f t="shared" si="70"/>
        <v>1128.64752</v>
      </c>
      <c r="L230" s="368">
        <f t="shared" si="71"/>
        <v>2495.24352</v>
      </c>
      <c r="M230" s="368">
        <f t="shared" si="72"/>
        <v>10534.043520000001</v>
      </c>
      <c r="P230" s="102">
        <v>81.2</v>
      </c>
      <c r="Q230" s="108">
        <v>8.12</v>
      </c>
    </row>
    <row r="231" spans="1:17" ht="16.5">
      <c r="A231" s="54"/>
      <c r="B231" s="92" t="s">
        <v>84</v>
      </c>
      <c r="C231" s="96" t="s">
        <v>31</v>
      </c>
      <c r="D231" s="363">
        <v>6</v>
      </c>
      <c r="E231" s="383">
        <f t="shared" si="64"/>
        <v>8.36</v>
      </c>
      <c r="F231" s="364">
        <f t="shared" si="65"/>
        <v>50.16</v>
      </c>
      <c r="G231" s="365">
        <f t="shared" si="66"/>
        <v>4.514399999999999</v>
      </c>
      <c r="H231" s="365">
        <f t="shared" si="67"/>
        <v>4.0127999999999995</v>
      </c>
      <c r="I231" s="366">
        <f t="shared" si="68"/>
        <v>0.16999999999999998</v>
      </c>
      <c r="J231" s="367">
        <f t="shared" si="69"/>
        <v>8.527199999999999</v>
      </c>
      <c r="K231" s="367">
        <f t="shared" si="70"/>
        <v>7.042464</v>
      </c>
      <c r="L231" s="368">
        <f t="shared" si="71"/>
        <v>15.569664</v>
      </c>
      <c r="M231" s="368">
        <f t="shared" si="72"/>
        <v>65.729664</v>
      </c>
      <c r="P231" s="102">
        <v>7.6</v>
      </c>
      <c r="Q231" s="108">
        <v>0.76</v>
      </c>
    </row>
    <row r="232" spans="1:17" ht="16.5">
      <c r="A232" s="53"/>
      <c r="B232" s="92" t="s">
        <v>85</v>
      </c>
      <c r="C232" s="96" t="s">
        <v>31</v>
      </c>
      <c r="D232" s="363">
        <v>30</v>
      </c>
      <c r="E232" s="383">
        <f t="shared" si="64"/>
        <v>5.94</v>
      </c>
      <c r="F232" s="364">
        <f t="shared" si="65"/>
        <v>178.20000000000002</v>
      </c>
      <c r="G232" s="365">
        <f t="shared" si="66"/>
        <v>16.038</v>
      </c>
      <c r="H232" s="365">
        <f t="shared" si="67"/>
        <v>14.256000000000002</v>
      </c>
      <c r="I232" s="366">
        <f t="shared" si="68"/>
        <v>0.16999999999999998</v>
      </c>
      <c r="J232" s="367">
        <f t="shared" si="69"/>
        <v>30.294000000000004</v>
      </c>
      <c r="K232" s="367">
        <f t="shared" si="70"/>
        <v>25.019280000000002</v>
      </c>
      <c r="L232" s="368">
        <f t="shared" si="71"/>
        <v>55.313280000000006</v>
      </c>
      <c r="M232" s="368">
        <f t="shared" si="72"/>
        <v>233.51328</v>
      </c>
      <c r="P232" s="102">
        <v>5.4</v>
      </c>
      <c r="Q232" s="108">
        <v>0.54</v>
      </c>
    </row>
    <row r="233" spans="1:17" ht="16.5">
      <c r="A233" s="53"/>
      <c r="B233" s="92" t="s">
        <v>86</v>
      </c>
      <c r="C233" s="96" t="s">
        <v>31</v>
      </c>
      <c r="D233" s="363">
        <v>6</v>
      </c>
      <c r="E233" s="383">
        <f t="shared" si="64"/>
        <v>20.33</v>
      </c>
      <c r="F233" s="364">
        <f t="shared" si="65"/>
        <v>121.97999999999999</v>
      </c>
      <c r="G233" s="365">
        <f t="shared" si="66"/>
        <v>10.9782</v>
      </c>
      <c r="H233" s="365">
        <f t="shared" si="67"/>
        <v>9.7584</v>
      </c>
      <c r="I233" s="366">
        <f t="shared" si="68"/>
        <v>0.16999999999999998</v>
      </c>
      <c r="J233" s="367">
        <f t="shared" si="69"/>
        <v>20.7366</v>
      </c>
      <c r="K233" s="367">
        <f t="shared" si="70"/>
        <v>17.125992</v>
      </c>
      <c r="L233" s="368">
        <f t="shared" si="71"/>
        <v>37.862592</v>
      </c>
      <c r="M233" s="368">
        <f t="shared" si="72"/>
        <v>159.842592</v>
      </c>
      <c r="P233" s="105">
        <v>18.86</v>
      </c>
      <c r="Q233" s="108">
        <v>1.47</v>
      </c>
    </row>
    <row r="234" spans="1:17" ht="16.5">
      <c r="A234" s="24"/>
      <c r="B234" s="92" t="s">
        <v>171</v>
      </c>
      <c r="C234" s="96" t="s">
        <v>89</v>
      </c>
      <c r="D234" s="363">
        <v>7</v>
      </c>
      <c r="E234" s="383">
        <v>1424.5</v>
      </c>
      <c r="F234" s="364">
        <f t="shared" si="65"/>
        <v>9971.5</v>
      </c>
      <c r="G234" s="365">
        <f t="shared" si="66"/>
        <v>897.435</v>
      </c>
      <c r="H234" s="365">
        <f t="shared" si="67"/>
        <v>797.72</v>
      </c>
      <c r="I234" s="366">
        <f t="shared" si="68"/>
        <v>0.16999999999999998</v>
      </c>
      <c r="J234" s="367">
        <f t="shared" si="69"/>
        <v>1695.155</v>
      </c>
      <c r="K234" s="367">
        <f t="shared" si="70"/>
        <v>1399.9986000000001</v>
      </c>
      <c r="L234" s="368">
        <f t="shared" si="71"/>
        <v>3095.1536</v>
      </c>
      <c r="M234" s="368">
        <f t="shared" si="72"/>
        <v>13066.6536</v>
      </c>
      <c r="P234" s="103">
        <v>177.47</v>
      </c>
      <c r="Q234" s="385">
        <v>145.53</v>
      </c>
    </row>
    <row r="235" spans="1:17" ht="16.5">
      <c r="A235" s="24"/>
      <c r="B235" s="92" t="s">
        <v>172</v>
      </c>
      <c r="C235" s="96" t="s">
        <v>51</v>
      </c>
      <c r="D235" s="363">
        <v>2</v>
      </c>
      <c r="E235" s="383">
        <v>50.23</v>
      </c>
      <c r="F235" s="364">
        <f t="shared" si="65"/>
        <v>100.46</v>
      </c>
      <c r="G235" s="365">
        <f t="shared" si="66"/>
        <v>9.0414</v>
      </c>
      <c r="H235" s="365">
        <f t="shared" si="67"/>
        <v>8.0368</v>
      </c>
      <c r="I235" s="366">
        <f t="shared" si="68"/>
        <v>0.16999999999999998</v>
      </c>
      <c r="J235" s="367">
        <f t="shared" si="69"/>
        <v>17.0782</v>
      </c>
      <c r="K235" s="367">
        <f t="shared" si="70"/>
        <v>14.104583999999997</v>
      </c>
      <c r="L235" s="368">
        <f t="shared" si="71"/>
        <v>31.182783999999998</v>
      </c>
      <c r="M235" s="368">
        <f t="shared" si="72"/>
        <v>131.642784</v>
      </c>
      <c r="P235" s="103">
        <v>36.53</v>
      </c>
      <c r="Q235" s="385">
        <v>4.51</v>
      </c>
    </row>
    <row r="236" spans="1:17" ht="16.5">
      <c r="A236" s="24"/>
      <c r="B236" s="92" t="s">
        <v>87</v>
      </c>
      <c r="C236" s="96" t="s">
        <v>31</v>
      </c>
      <c r="D236" s="363">
        <v>10</v>
      </c>
      <c r="E236" s="383">
        <f t="shared" si="64"/>
        <v>97.83</v>
      </c>
      <c r="F236" s="364">
        <f t="shared" si="65"/>
        <v>978.3</v>
      </c>
      <c r="G236" s="365">
        <f t="shared" si="66"/>
        <v>88.047</v>
      </c>
      <c r="H236" s="365">
        <f t="shared" si="67"/>
        <v>78.264</v>
      </c>
      <c r="I236" s="366">
        <f t="shared" si="68"/>
        <v>0.16999999999999998</v>
      </c>
      <c r="J236" s="367">
        <f t="shared" si="69"/>
        <v>166.31099999999998</v>
      </c>
      <c r="K236" s="367">
        <f t="shared" si="70"/>
        <v>137.35331999999997</v>
      </c>
      <c r="L236" s="368">
        <f t="shared" si="71"/>
        <v>303.66432</v>
      </c>
      <c r="M236" s="368">
        <f t="shared" si="72"/>
        <v>1281.96432</v>
      </c>
      <c r="P236" s="102">
        <v>87.07</v>
      </c>
      <c r="Q236" s="108">
        <v>10.76</v>
      </c>
    </row>
    <row r="237" spans="1:17" ht="16.5">
      <c r="A237" s="24"/>
      <c r="B237" s="92" t="s">
        <v>46</v>
      </c>
      <c r="C237" s="96" t="s">
        <v>31</v>
      </c>
      <c r="D237" s="363">
        <v>3</v>
      </c>
      <c r="E237" s="383">
        <f t="shared" si="64"/>
        <v>825</v>
      </c>
      <c r="F237" s="364">
        <f t="shared" si="65"/>
        <v>2475</v>
      </c>
      <c r="G237" s="365">
        <f t="shared" si="66"/>
        <v>222.75</v>
      </c>
      <c r="H237" s="365">
        <f t="shared" si="67"/>
        <v>198</v>
      </c>
      <c r="I237" s="366">
        <f t="shared" si="68"/>
        <v>0.16999999999999998</v>
      </c>
      <c r="J237" s="367">
        <f t="shared" si="69"/>
        <v>420.75</v>
      </c>
      <c r="K237" s="367">
        <f t="shared" si="70"/>
        <v>347.49</v>
      </c>
      <c r="L237" s="368">
        <f t="shared" si="71"/>
        <v>768.24</v>
      </c>
      <c r="M237" s="368">
        <f t="shared" si="72"/>
        <v>3243.24</v>
      </c>
      <c r="P237" s="102">
        <v>734.25</v>
      </c>
      <c r="Q237" s="108">
        <v>90.75</v>
      </c>
    </row>
    <row r="238" spans="1:17" ht="16.5">
      <c r="A238" s="53"/>
      <c r="B238" s="92" t="s">
        <v>27</v>
      </c>
      <c r="C238" s="96" t="s">
        <v>34</v>
      </c>
      <c r="D238" s="363">
        <v>15</v>
      </c>
      <c r="E238" s="383">
        <f t="shared" si="64"/>
        <v>82.5</v>
      </c>
      <c r="F238" s="364">
        <f t="shared" si="65"/>
        <v>1237.5</v>
      </c>
      <c r="G238" s="365">
        <f t="shared" si="66"/>
        <v>111.375</v>
      </c>
      <c r="H238" s="365">
        <f t="shared" si="67"/>
        <v>99</v>
      </c>
      <c r="I238" s="366">
        <f t="shared" si="68"/>
        <v>0.16999999999999998</v>
      </c>
      <c r="J238" s="367">
        <f t="shared" si="69"/>
        <v>210.375</v>
      </c>
      <c r="K238" s="367">
        <f t="shared" si="70"/>
        <v>173.745</v>
      </c>
      <c r="L238" s="368">
        <f t="shared" si="71"/>
        <v>384.12</v>
      </c>
      <c r="M238" s="368">
        <f t="shared" si="72"/>
        <v>1621.62</v>
      </c>
      <c r="P238" s="102">
        <v>73.42</v>
      </c>
      <c r="Q238" s="108">
        <v>9.08</v>
      </c>
    </row>
    <row r="239" spans="1:17" ht="16.5">
      <c r="A239" s="24"/>
      <c r="B239" s="92" t="s">
        <v>88</v>
      </c>
      <c r="C239" s="96" t="s">
        <v>35</v>
      </c>
      <c r="D239" s="363">
        <v>5</v>
      </c>
      <c r="E239" s="383">
        <f t="shared" si="64"/>
        <v>74.4</v>
      </c>
      <c r="F239" s="364">
        <f t="shared" si="65"/>
        <v>372</v>
      </c>
      <c r="G239" s="365">
        <f t="shared" si="66"/>
        <v>33.48</v>
      </c>
      <c r="H239" s="365">
        <f t="shared" si="67"/>
        <v>29.76</v>
      </c>
      <c r="I239" s="366">
        <f t="shared" si="68"/>
        <v>0.16999999999999998</v>
      </c>
      <c r="J239" s="367">
        <f t="shared" si="69"/>
        <v>63.239999999999995</v>
      </c>
      <c r="K239" s="367">
        <f t="shared" si="70"/>
        <v>52.2288</v>
      </c>
      <c r="L239" s="368">
        <f t="shared" si="71"/>
        <v>115.46879999999999</v>
      </c>
      <c r="M239" s="368">
        <f t="shared" si="72"/>
        <v>487.4688</v>
      </c>
      <c r="P239" s="102">
        <v>66.2</v>
      </c>
      <c r="Q239" s="108">
        <v>8.2</v>
      </c>
    </row>
    <row r="240" spans="1:17" ht="16.5">
      <c r="A240" s="53"/>
      <c r="B240" s="92" t="s">
        <v>26</v>
      </c>
      <c r="C240" s="96" t="s">
        <v>32</v>
      </c>
      <c r="D240" s="363">
        <v>10</v>
      </c>
      <c r="E240" s="383">
        <f t="shared" si="64"/>
        <v>27.5</v>
      </c>
      <c r="F240" s="364">
        <f t="shared" si="65"/>
        <v>275</v>
      </c>
      <c r="G240" s="365">
        <f t="shared" si="66"/>
        <v>24.75</v>
      </c>
      <c r="H240" s="365">
        <f t="shared" si="67"/>
        <v>22</v>
      </c>
      <c r="I240" s="366">
        <f t="shared" si="68"/>
        <v>0.16999999999999998</v>
      </c>
      <c r="J240" s="367">
        <f t="shared" si="69"/>
        <v>46.75</v>
      </c>
      <c r="K240" s="367">
        <f t="shared" si="70"/>
        <v>38.61</v>
      </c>
      <c r="L240" s="368">
        <f t="shared" si="71"/>
        <v>85.36</v>
      </c>
      <c r="M240" s="368">
        <f t="shared" si="72"/>
        <v>360.36</v>
      </c>
      <c r="P240" s="102">
        <v>24.48</v>
      </c>
      <c r="Q240" s="108">
        <v>3.02</v>
      </c>
    </row>
    <row r="241" spans="1:17" ht="33">
      <c r="A241" s="24"/>
      <c r="B241" s="95" t="s">
        <v>47</v>
      </c>
      <c r="C241" s="97" t="s">
        <v>30</v>
      </c>
      <c r="D241" s="363">
        <v>1</v>
      </c>
      <c r="E241" s="396">
        <f t="shared" si="64"/>
        <v>10000</v>
      </c>
      <c r="F241" s="364">
        <f t="shared" si="65"/>
        <v>10000</v>
      </c>
      <c r="G241" s="365">
        <f t="shared" si="66"/>
        <v>900</v>
      </c>
      <c r="H241" s="365">
        <f t="shared" si="67"/>
        <v>800</v>
      </c>
      <c r="I241" s="366">
        <f t="shared" si="68"/>
        <v>0.16999999999999998</v>
      </c>
      <c r="J241" s="367">
        <f t="shared" si="69"/>
        <v>1700</v>
      </c>
      <c r="K241" s="367">
        <f t="shared" si="70"/>
        <v>1404</v>
      </c>
      <c r="L241" s="368">
        <f t="shared" si="71"/>
        <v>3104</v>
      </c>
      <c r="M241" s="368">
        <f t="shared" si="72"/>
        <v>13104</v>
      </c>
      <c r="P241" s="109">
        <v>8900</v>
      </c>
      <c r="Q241" s="108">
        <v>1100</v>
      </c>
    </row>
    <row r="242" spans="1:17" ht="16.5">
      <c r="A242" s="58"/>
      <c r="B242" s="67" t="s">
        <v>38</v>
      </c>
      <c r="C242" s="61"/>
      <c r="D242" s="374"/>
      <c r="E242" s="61"/>
      <c r="F242" s="355"/>
      <c r="G242" s="356"/>
      <c r="H242" s="356"/>
      <c r="I242" s="357"/>
      <c r="J242" s="358"/>
      <c r="K242" s="358"/>
      <c r="L242" s="360"/>
      <c r="M242" s="31">
        <f>SUM(M226:M241)</f>
        <v>122219.56656</v>
      </c>
      <c r="P242" s="105"/>
      <c r="Q242" s="103"/>
    </row>
    <row r="243" spans="1:17" ht="16.5">
      <c r="A243" s="59"/>
      <c r="B243" s="91" t="s">
        <v>94</v>
      </c>
      <c r="C243" s="98"/>
      <c r="D243" s="375"/>
      <c r="E243" s="98"/>
      <c r="F243" s="395"/>
      <c r="G243" s="369"/>
      <c r="H243" s="369"/>
      <c r="I243" s="370"/>
      <c r="J243" s="371"/>
      <c r="K243" s="371"/>
      <c r="L243" s="372"/>
      <c r="M243" s="372"/>
      <c r="P243" s="99"/>
      <c r="Q243" s="100"/>
    </row>
    <row r="244" spans="1:17" ht="16.5">
      <c r="A244" s="53"/>
      <c r="B244" s="92" t="s">
        <v>48</v>
      </c>
      <c r="C244" s="96" t="s">
        <v>33</v>
      </c>
      <c r="D244" s="363">
        <v>270</v>
      </c>
      <c r="E244" s="383">
        <f>P244+Q244</f>
        <v>18.75</v>
      </c>
      <c r="F244" s="364">
        <f>D244*E244</f>
        <v>5062.5</v>
      </c>
      <c r="G244" s="365">
        <f>F244*0.09</f>
        <v>455.625</v>
      </c>
      <c r="H244" s="365">
        <f>F244*0.08</f>
        <v>405</v>
      </c>
      <c r="I244" s="366">
        <f>0.09+0.08</f>
        <v>0.16999999999999998</v>
      </c>
      <c r="J244" s="367">
        <f>G244+H244</f>
        <v>860.625</v>
      </c>
      <c r="K244" s="367">
        <f>(F244+J244)*0.12</f>
        <v>710.775</v>
      </c>
      <c r="L244" s="368">
        <f>J244+K244</f>
        <v>1571.4</v>
      </c>
      <c r="M244" s="368">
        <f>F244+L244</f>
        <v>6633.9</v>
      </c>
      <c r="P244" s="120">
        <v>16.69</v>
      </c>
      <c r="Q244" s="385">
        <v>2.06</v>
      </c>
    </row>
    <row r="245" spans="1:17" ht="16.5">
      <c r="A245" s="53"/>
      <c r="B245" s="92" t="s">
        <v>52</v>
      </c>
      <c r="C245" s="96" t="s">
        <v>33</v>
      </c>
      <c r="D245" s="363">
        <v>120</v>
      </c>
      <c r="E245" s="383">
        <f>P245+Q245</f>
        <v>28.7</v>
      </c>
      <c r="F245" s="364">
        <f>D245*E245</f>
        <v>3444</v>
      </c>
      <c r="G245" s="365">
        <f>F245*0.09</f>
        <v>309.96</v>
      </c>
      <c r="H245" s="365">
        <f>F245*0.08</f>
        <v>275.52</v>
      </c>
      <c r="I245" s="366">
        <f>0.09+0.08</f>
        <v>0.16999999999999998</v>
      </c>
      <c r="J245" s="367">
        <f>G245+H245</f>
        <v>585.48</v>
      </c>
      <c r="K245" s="367">
        <f>(F245+J245)*0.12</f>
        <v>483.5376</v>
      </c>
      <c r="L245" s="368">
        <f>J245+K245</f>
        <v>1069.0176000000001</v>
      </c>
      <c r="M245" s="368">
        <f>F245+L245</f>
        <v>4513.0176</v>
      </c>
      <c r="P245" s="102">
        <v>25.86</v>
      </c>
      <c r="Q245" s="108">
        <v>2.84</v>
      </c>
    </row>
    <row r="246" spans="1:17" ht="16.5">
      <c r="A246" s="53"/>
      <c r="B246" s="92" t="s">
        <v>98</v>
      </c>
      <c r="C246" s="96" t="s">
        <v>33</v>
      </c>
      <c r="D246" s="363">
        <v>7</v>
      </c>
      <c r="E246" s="383">
        <f>P246+Q246</f>
        <v>34.92</v>
      </c>
      <c r="F246" s="364">
        <f>D246*E246</f>
        <v>244.44</v>
      </c>
      <c r="G246" s="365">
        <f>F246*0.09</f>
        <v>21.999599999999997</v>
      </c>
      <c r="H246" s="365">
        <f>F246*0.08</f>
        <v>19.5552</v>
      </c>
      <c r="I246" s="366">
        <f>0.09+0.08</f>
        <v>0.16999999999999998</v>
      </c>
      <c r="J246" s="367">
        <f>G246+H246</f>
        <v>41.5548</v>
      </c>
      <c r="K246" s="367">
        <f>(F246+J246)*0.12</f>
        <v>34.319376</v>
      </c>
      <c r="L246" s="368">
        <f>J246+K246</f>
        <v>75.874176</v>
      </c>
      <c r="M246" s="368">
        <f>F246+L246</f>
        <v>320.314176</v>
      </c>
      <c r="P246" s="117">
        <v>30.09</v>
      </c>
      <c r="Q246" s="385">
        <v>4.83</v>
      </c>
    </row>
    <row r="247" spans="1:17" ht="16.5">
      <c r="A247" s="24"/>
      <c r="B247" s="92" t="s">
        <v>170</v>
      </c>
      <c r="C247" s="96" t="s">
        <v>33</v>
      </c>
      <c r="D247" s="363">
        <v>21</v>
      </c>
      <c r="E247" s="383">
        <v>126.61</v>
      </c>
      <c r="F247" s="364">
        <f>D247*E247</f>
        <v>2658.81</v>
      </c>
      <c r="G247" s="365">
        <f>F247*0.09</f>
        <v>239.29289999999997</v>
      </c>
      <c r="H247" s="365">
        <f>F247*0.08</f>
        <v>212.7048</v>
      </c>
      <c r="I247" s="366">
        <f>0.09+0.08</f>
        <v>0.16999999999999998</v>
      </c>
      <c r="J247" s="367">
        <f>G247+H247</f>
        <v>451.9977</v>
      </c>
      <c r="K247" s="367">
        <f>(F247+J247)*0.12</f>
        <v>373.296924</v>
      </c>
      <c r="L247" s="368">
        <f>J247+K247</f>
        <v>825.294624</v>
      </c>
      <c r="M247" s="368">
        <f>F247+L247</f>
        <v>3484.104624</v>
      </c>
      <c r="P247" s="117">
        <v>97.73</v>
      </c>
      <c r="Q247" s="385">
        <v>12.08</v>
      </c>
    </row>
    <row r="248" spans="1:17" ht="16.5">
      <c r="A248" s="30"/>
      <c r="B248" s="67" t="s">
        <v>38</v>
      </c>
      <c r="C248" s="61"/>
      <c r="D248" s="374"/>
      <c r="E248" s="61"/>
      <c r="F248" s="355"/>
      <c r="G248" s="356"/>
      <c r="H248" s="356"/>
      <c r="I248" s="357"/>
      <c r="J248" s="358"/>
      <c r="K248" s="358"/>
      <c r="L248" s="360"/>
      <c r="M248" s="31">
        <f>SUM(M244:M247)</f>
        <v>14951.3364</v>
      </c>
      <c r="P248" s="105"/>
      <c r="Q248" s="103"/>
    </row>
    <row r="249" spans="1:17" ht="16.5">
      <c r="A249" s="48"/>
      <c r="B249" s="91" t="s">
        <v>28</v>
      </c>
      <c r="C249" s="98"/>
      <c r="D249" s="375"/>
      <c r="E249" s="98"/>
      <c r="F249" s="395"/>
      <c r="G249" s="369"/>
      <c r="H249" s="369"/>
      <c r="I249" s="370"/>
      <c r="J249" s="371"/>
      <c r="K249" s="371"/>
      <c r="L249" s="372"/>
      <c r="M249" s="372"/>
      <c r="P249" s="99"/>
      <c r="Q249" s="100"/>
    </row>
    <row r="250" spans="1:17" ht="16.5">
      <c r="A250" s="50"/>
      <c r="B250" s="92" t="s">
        <v>215</v>
      </c>
      <c r="C250" s="96" t="s">
        <v>16</v>
      </c>
      <c r="D250" s="384">
        <v>9</v>
      </c>
      <c r="E250" s="383">
        <f>P250+Q250</f>
        <v>1807</v>
      </c>
      <c r="F250" s="364">
        <f>D250*E250</f>
        <v>16263</v>
      </c>
      <c r="G250" s="365">
        <f>F250*0.09</f>
        <v>1463.6699999999998</v>
      </c>
      <c r="H250" s="365">
        <f>F250*0.08</f>
        <v>1301.04</v>
      </c>
      <c r="I250" s="366">
        <f>0.09+0.08</f>
        <v>0.16999999999999998</v>
      </c>
      <c r="J250" s="367">
        <f>G250+H250</f>
        <v>2764.71</v>
      </c>
      <c r="K250" s="367">
        <f>(F250+J250)*0.12</f>
        <v>2283.3251999999998</v>
      </c>
      <c r="L250" s="368">
        <f>J250+K250</f>
        <v>5048.0352</v>
      </c>
      <c r="M250" s="368">
        <f>F250+L250</f>
        <v>21311.0352</v>
      </c>
      <c r="P250" s="102">
        <v>1608.23</v>
      </c>
      <c r="Q250" s="103">
        <v>198.77</v>
      </c>
    </row>
    <row r="251" spans="1:17" ht="16.5">
      <c r="A251" s="50"/>
      <c r="B251" s="92" t="s">
        <v>216</v>
      </c>
      <c r="C251" s="96" t="s">
        <v>16</v>
      </c>
      <c r="D251" s="384">
        <v>4</v>
      </c>
      <c r="E251" s="383">
        <f>P251+Q251</f>
        <v>2079</v>
      </c>
      <c r="F251" s="364">
        <f>D251*E251</f>
        <v>8316</v>
      </c>
      <c r="G251" s="365">
        <f>F251*0.09</f>
        <v>748.4399999999999</v>
      </c>
      <c r="H251" s="365">
        <f>F251*0.08</f>
        <v>665.28</v>
      </c>
      <c r="I251" s="366">
        <f>0.09+0.08</f>
        <v>0.16999999999999998</v>
      </c>
      <c r="J251" s="367">
        <f>G251+H251</f>
        <v>1413.7199999999998</v>
      </c>
      <c r="K251" s="367">
        <f>(F251+J251)*0.12</f>
        <v>1167.5664</v>
      </c>
      <c r="L251" s="368">
        <f>J251+K251</f>
        <v>2581.2864</v>
      </c>
      <c r="M251" s="368">
        <f>F251+L251</f>
        <v>10897.2864</v>
      </c>
      <c r="P251" s="102">
        <v>1850.31</v>
      </c>
      <c r="Q251" s="103">
        <v>228.69</v>
      </c>
    </row>
    <row r="252" spans="1:17" ht="16.5">
      <c r="A252" s="50"/>
      <c r="B252" s="92" t="s">
        <v>194</v>
      </c>
      <c r="C252" s="96" t="s">
        <v>16</v>
      </c>
      <c r="D252" s="384">
        <v>1</v>
      </c>
      <c r="E252" s="383">
        <f>P252+Q252</f>
        <v>21841.87</v>
      </c>
      <c r="F252" s="364">
        <f>D252*E252</f>
        <v>21841.87</v>
      </c>
      <c r="G252" s="365">
        <f>F252*0.09</f>
        <v>1965.7682999999997</v>
      </c>
      <c r="H252" s="365">
        <f>F252*0.08</f>
        <v>1747.3496</v>
      </c>
      <c r="I252" s="366">
        <f>0.09+0.08</f>
        <v>0.16999999999999998</v>
      </c>
      <c r="J252" s="367">
        <f>G252+H252</f>
        <v>3713.1178999999997</v>
      </c>
      <c r="K252" s="367">
        <f>(F252+J252)*0.12</f>
        <v>3066.598548</v>
      </c>
      <c r="L252" s="368">
        <f>J252+K252</f>
        <v>6779.716447999999</v>
      </c>
      <c r="M252" s="368">
        <f>F252+L252</f>
        <v>28621.586448</v>
      </c>
      <c r="P252" s="102">
        <v>19856.25</v>
      </c>
      <c r="Q252" s="103">
        <v>1985.62</v>
      </c>
    </row>
    <row r="253" spans="1:17" ht="16.5">
      <c r="A253" s="50"/>
      <c r="B253" s="92" t="s">
        <v>173</v>
      </c>
      <c r="C253" s="96"/>
      <c r="D253" s="384"/>
      <c r="E253" s="96"/>
      <c r="F253" s="364"/>
      <c r="G253" s="365"/>
      <c r="H253" s="365"/>
      <c r="I253" s="366"/>
      <c r="J253" s="367"/>
      <c r="K253" s="367"/>
      <c r="L253" s="368"/>
      <c r="M253" s="368"/>
      <c r="P253" s="102"/>
      <c r="Q253" s="108"/>
    </row>
    <row r="254" spans="1:17" ht="16.5">
      <c r="A254" s="24"/>
      <c r="B254" s="95" t="s">
        <v>220</v>
      </c>
      <c r="C254" s="96"/>
      <c r="D254" s="384"/>
      <c r="E254" s="96"/>
      <c r="F254" s="364"/>
      <c r="G254" s="365"/>
      <c r="H254" s="365"/>
      <c r="I254" s="366"/>
      <c r="J254" s="367"/>
      <c r="K254" s="367"/>
      <c r="L254" s="368"/>
      <c r="M254" s="368"/>
      <c r="P254" s="102"/>
      <c r="Q254" s="108"/>
    </row>
    <row r="255" spans="1:17" ht="16.5">
      <c r="A255" s="24"/>
      <c r="B255" s="119"/>
      <c r="C255" s="96"/>
      <c r="D255" s="384"/>
      <c r="E255" s="96"/>
      <c r="F255" s="364"/>
      <c r="G255" s="365"/>
      <c r="H255" s="365"/>
      <c r="I255" s="366"/>
      <c r="J255" s="367"/>
      <c r="K255" s="367"/>
      <c r="L255" s="368"/>
      <c r="M255" s="368"/>
      <c r="P255" s="102"/>
      <c r="Q255" s="108"/>
    </row>
    <row r="256" spans="1:17" ht="16.5">
      <c r="A256" s="53"/>
      <c r="B256" s="56" t="s">
        <v>166</v>
      </c>
      <c r="C256" s="23" t="s">
        <v>16</v>
      </c>
      <c r="D256" s="385">
        <v>1</v>
      </c>
      <c r="E256" s="383">
        <f>P256+Q256</f>
        <v>2125</v>
      </c>
      <c r="F256" s="364">
        <f>D256*E256</f>
        <v>2125</v>
      </c>
      <c r="G256" s="365">
        <f>F256*0.09</f>
        <v>191.25</v>
      </c>
      <c r="H256" s="365">
        <f>F256*0.08</f>
        <v>170</v>
      </c>
      <c r="I256" s="366">
        <f>0.09+0.08</f>
        <v>0.16999999999999998</v>
      </c>
      <c r="J256" s="367">
        <f>G256+H256</f>
        <v>361.25</v>
      </c>
      <c r="K256" s="367">
        <f>(F256+J256)*0.12</f>
        <v>298.34999999999997</v>
      </c>
      <c r="L256" s="368">
        <f>J256+K256</f>
        <v>659.5999999999999</v>
      </c>
      <c r="M256" s="368">
        <f>F256+L256</f>
        <v>2784.6</v>
      </c>
      <c r="P256" s="88">
        <v>1891.25</v>
      </c>
      <c r="Q256" s="88">
        <v>233.75</v>
      </c>
    </row>
    <row r="257" spans="1:17" ht="16.5">
      <c r="A257" s="53"/>
      <c r="B257" s="184"/>
      <c r="C257" s="23"/>
      <c r="D257" s="386"/>
      <c r="E257" s="428"/>
      <c r="F257" s="364"/>
      <c r="G257" s="365"/>
      <c r="H257" s="365"/>
      <c r="I257" s="366"/>
      <c r="J257" s="367"/>
      <c r="K257" s="367"/>
      <c r="L257" s="368"/>
      <c r="M257" s="368"/>
      <c r="P257" s="187"/>
      <c r="Q257" s="187"/>
    </row>
    <row r="258" spans="1:17" ht="16.5">
      <c r="A258" s="53"/>
      <c r="B258" s="184" t="s">
        <v>167</v>
      </c>
      <c r="C258" s="23" t="s">
        <v>16</v>
      </c>
      <c r="D258" s="385">
        <v>1</v>
      </c>
      <c r="E258" s="186">
        <v>56250</v>
      </c>
      <c r="F258" s="353">
        <f>D258*E258</f>
        <v>56250</v>
      </c>
      <c r="G258" s="365">
        <f>F258*0.09</f>
        <v>5062.5</v>
      </c>
      <c r="H258" s="331">
        <f>F258*0.08</f>
        <v>4500</v>
      </c>
      <c r="I258" s="332">
        <f>0.09+0.08</f>
        <v>0.16999999999999998</v>
      </c>
      <c r="J258" s="333">
        <f>G258+H258</f>
        <v>9562.5</v>
      </c>
      <c r="K258" s="333">
        <f>(F258+J258)*0.12</f>
        <v>7897.5</v>
      </c>
      <c r="L258" s="334">
        <f>J258+K258</f>
        <v>17460</v>
      </c>
      <c r="M258" s="334">
        <f>F258+L258</f>
        <v>73710</v>
      </c>
      <c r="P258" s="187"/>
      <c r="Q258" s="187"/>
    </row>
    <row r="259" spans="1:13" ht="16.5">
      <c r="A259" s="24"/>
      <c r="B259" s="119"/>
      <c r="C259" s="25"/>
      <c r="D259" s="384"/>
      <c r="E259" s="96"/>
      <c r="F259" s="364"/>
      <c r="G259" s="365"/>
      <c r="H259" s="365"/>
      <c r="I259" s="366"/>
      <c r="J259" s="367"/>
      <c r="K259" s="367"/>
      <c r="L259" s="368"/>
      <c r="M259" s="368"/>
    </row>
    <row r="260" spans="1:13" ht="16.5">
      <c r="A260" s="30"/>
      <c r="B260" s="40" t="s">
        <v>38</v>
      </c>
      <c r="C260" s="62"/>
      <c r="D260" s="63"/>
      <c r="E260" s="64"/>
      <c r="F260" s="355"/>
      <c r="G260" s="356"/>
      <c r="H260" s="356"/>
      <c r="I260" s="357"/>
      <c r="J260" s="358"/>
      <c r="K260" s="358"/>
      <c r="L260" s="360"/>
      <c r="M260" s="31">
        <f>SUM(M250:M259)</f>
        <v>137324.508048</v>
      </c>
    </row>
    <row r="261" spans="1:13" ht="27" customHeight="1">
      <c r="A261" s="288"/>
      <c r="B261" s="289" t="s">
        <v>145</v>
      </c>
      <c r="C261" s="290"/>
      <c r="D261" s="291"/>
      <c r="E261" s="444"/>
      <c r="F261" s="445"/>
      <c r="G261" s="446"/>
      <c r="H261" s="446"/>
      <c r="I261" s="447"/>
      <c r="J261" s="448"/>
      <c r="K261" s="448"/>
      <c r="L261" s="292"/>
      <c r="M261" s="293">
        <f>M260+M248+M242+M224</f>
        <v>309959.02828800003</v>
      </c>
    </row>
    <row r="262" spans="1:13" ht="16.5">
      <c r="A262" s="26" t="s">
        <v>158</v>
      </c>
      <c r="B262" s="115" t="s">
        <v>184</v>
      </c>
      <c r="C262" s="121"/>
      <c r="D262" s="122"/>
      <c r="E262" s="123"/>
      <c r="F262" s="390"/>
      <c r="G262" s="449"/>
      <c r="H262" s="449"/>
      <c r="I262" s="449"/>
      <c r="J262" s="393"/>
      <c r="K262" s="393"/>
      <c r="L262" s="394"/>
      <c r="M262" s="51"/>
    </row>
    <row r="263" spans="1:13" ht="16.5">
      <c r="A263" s="228"/>
      <c r="B263" s="207" t="s">
        <v>185</v>
      </c>
      <c r="C263" s="229"/>
      <c r="D263" s="229"/>
      <c r="E263" s="450"/>
      <c r="F263" s="451"/>
      <c r="G263" s="452"/>
      <c r="H263" s="452"/>
      <c r="I263" s="453"/>
      <c r="J263" s="454"/>
      <c r="K263" s="454"/>
      <c r="L263" s="230"/>
      <c r="M263" s="231"/>
    </row>
    <row r="264" spans="1:13" ht="33">
      <c r="A264" s="206"/>
      <c r="B264" s="208" t="s">
        <v>186</v>
      </c>
      <c r="C264" s="213" t="s">
        <v>192</v>
      </c>
      <c r="D264" s="455">
        <v>8</v>
      </c>
      <c r="E264" s="215">
        <v>980</v>
      </c>
      <c r="F264" s="364">
        <f>D264*E264</f>
        <v>7840</v>
      </c>
      <c r="G264" s="365">
        <f>F264*0.09</f>
        <v>705.6</v>
      </c>
      <c r="H264" s="365">
        <f>F264*0.08</f>
        <v>627.2</v>
      </c>
      <c r="I264" s="366">
        <f>0.09+0.08</f>
        <v>0.16999999999999998</v>
      </c>
      <c r="J264" s="367">
        <f>G264+H264</f>
        <v>1332.8000000000002</v>
      </c>
      <c r="K264" s="367">
        <f>(F264+J264)*0.12</f>
        <v>1100.7359999999999</v>
      </c>
      <c r="L264" s="368">
        <f>J264+K264</f>
        <v>2433.536</v>
      </c>
      <c r="M264" s="368">
        <f>F264+L264</f>
        <v>10273.536</v>
      </c>
    </row>
    <row r="265" spans="1:13" ht="16.5">
      <c r="A265" s="206"/>
      <c r="B265" s="208" t="s">
        <v>187</v>
      </c>
      <c r="C265" s="213" t="s">
        <v>192</v>
      </c>
      <c r="D265" s="455">
        <v>8</v>
      </c>
      <c r="E265" s="215">
        <v>473</v>
      </c>
      <c r="F265" s="353">
        <f>D265*E265</f>
        <v>3784</v>
      </c>
      <c r="G265" s="365">
        <f>F265*0.09</f>
        <v>340.56</v>
      </c>
      <c r="H265" s="331">
        <f>F265*0.08</f>
        <v>302.72</v>
      </c>
      <c r="I265" s="332">
        <f>0.09+0.08</f>
        <v>0.16999999999999998</v>
      </c>
      <c r="J265" s="333">
        <f>G265+H265</f>
        <v>643.28</v>
      </c>
      <c r="K265" s="333">
        <f>(F265+J265)*0.12</f>
        <v>531.2736</v>
      </c>
      <c r="L265" s="334">
        <f>J265+K265</f>
        <v>1174.5536</v>
      </c>
      <c r="M265" s="334">
        <f>F265+L265</f>
        <v>4958.5536</v>
      </c>
    </row>
    <row r="266" spans="1:13" ht="49.5">
      <c r="A266" s="206"/>
      <c r="B266" s="208" t="s">
        <v>188</v>
      </c>
      <c r="C266" s="213" t="s">
        <v>192</v>
      </c>
      <c r="D266" s="455">
        <v>1</v>
      </c>
      <c r="E266" s="215">
        <v>653</v>
      </c>
      <c r="F266" s="364">
        <f>D266*E266</f>
        <v>653</v>
      </c>
      <c r="G266" s="365">
        <f>F266*0.09</f>
        <v>58.769999999999996</v>
      </c>
      <c r="H266" s="365">
        <f>F266*0.08</f>
        <v>52.24</v>
      </c>
      <c r="I266" s="366">
        <f>0.09+0.08</f>
        <v>0.16999999999999998</v>
      </c>
      <c r="J266" s="367">
        <f>G266+H266</f>
        <v>111.00999999999999</v>
      </c>
      <c r="K266" s="367">
        <f>(F266+J266)*0.12</f>
        <v>91.68119999999999</v>
      </c>
      <c r="L266" s="368">
        <f>J266+K266</f>
        <v>202.69119999999998</v>
      </c>
      <c r="M266" s="368">
        <f>F266+L266</f>
        <v>855.6912</v>
      </c>
    </row>
    <row r="267" spans="1:13" ht="16.5">
      <c r="A267" s="206"/>
      <c r="B267" s="209" t="s">
        <v>189</v>
      </c>
      <c r="C267" s="213" t="s">
        <v>33</v>
      </c>
      <c r="D267" s="455">
        <v>41.28</v>
      </c>
      <c r="E267" s="215">
        <v>135</v>
      </c>
      <c r="F267" s="353">
        <f>D267*E267</f>
        <v>5572.8</v>
      </c>
      <c r="G267" s="365">
        <f>F267*0.09</f>
        <v>501.552</v>
      </c>
      <c r="H267" s="331">
        <f>F267*0.08</f>
        <v>445.824</v>
      </c>
      <c r="I267" s="332">
        <f>0.09+0.08</f>
        <v>0.16999999999999998</v>
      </c>
      <c r="J267" s="333">
        <f>G267+H267</f>
        <v>947.376</v>
      </c>
      <c r="K267" s="333">
        <f>(F267+J267)*0.12</f>
        <v>782.42112</v>
      </c>
      <c r="L267" s="334">
        <f>J267+K267</f>
        <v>1729.79712</v>
      </c>
      <c r="M267" s="334">
        <f>F267+L267</f>
        <v>7302.59712</v>
      </c>
    </row>
    <row r="268" spans="1:13" ht="33">
      <c r="A268" s="206"/>
      <c r="B268" s="208" t="s">
        <v>190</v>
      </c>
      <c r="C268" s="213" t="s">
        <v>193</v>
      </c>
      <c r="D268" s="455">
        <v>2</v>
      </c>
      <c r="E268" s="215">
        <v>135</v>
      </c>
      <c r="F268" s="364">
        <f>D268*E268</f>
        <v>270</v>
      </c>
      <c r="G268" s="365">
        <f>F268*0.09</f>
        <v>24.3</v>
      </c>
      <c r="H268" s="365">
        <f>F268*0.08</f>
        <v>21.6</v>
      </c>
      <c r="I268" s="366">
        <f>0.09+0.08</f>
        <v>0.16999999999999998</v>
      </c>
      <c r="J268" s="367">
        <f>G268+H268</f>
        <v>45.900000000000006</v>
      </c>
      <c r="K268" s="367">
        <f>(F268+J268)*0.12</f>
        <v>37.907999999999994</v>
      </c>
      <c r="L268" s="368">
        <f>J268+K268</f>
        <v>83.80799999999999</v>
      </c>
      <c r="M268" s="368">
        <f>F268+L268</f>
        <v>353.808</v>
      </c>
    </row>
    <row r="269" spans="1:13" ht="16.5">
      <c r="A269" s="216"/>
      <c r="B269" s="210" t="s">
        <v>38</v>
      </c>
      <c r="C269" s="217"/>
      <c r="D269" s="217"/>
      <c r="E269" s="456"/>
      <c r="F269" s="457"/>
      <c r="G269" s="458"/>
      <c r="H269" s="458"/>
      <c r="I269" s="459"/>
      <c r="J269" s="460"/>
      <c r="K269" s="460"/>
      <c r="L269" s="218"/>
      <c r="M269" s="219">
        <f>SUM(M264:M268)</f>
        <v>23744.18592</v>
      </c>
    </row>
    <row r="270" spans="1:13" ht="16.5">
      <c r="A270" s="228"/>
      <c r="B270" s="91" t="s">
        <v>25</v>
      </c>
      <c r="C270" s="229"/>
      <c r="D270" s="229"/>
      <c r="E270" s="450"/>
      <c r="F270" s="451"/>
      <c r="G270" s="452"/>
      <c r="H270" s="452"/>
      <c r="I270" s="453"/>
      <c r="J270" s="454"/>
      <c r="K270" s="454"/>
      <c r="L270" s="230"/>
      <c r="M270" s="231"/>
    </row>
    <row r="271" spans="1:13" ht="16.5">
      <c r="A271" s="206"/>
      <c r="B271" s="92" t="s">
        <v>39</v>
      </c>
      <c r="C271" s="96" t="s">
        <v>89</v>
      </c>
      <c r="D271" s="363">
        <v>775</v>
      </c>
      <c r="E271" s="383">
        <v>74.32</v>
      </c>
      <c r="F271" s="364">
        <f aca="true" t="shared" si="73" ref="F271:F286">D271*E271</f>
        <v>57597.99999999999</v>
      </c>
      <c r="G271" s="365">
        <f aca="true" t="shared" si="74" ref="G271:G286">F271*0.09</f>
        <v>5183.819999999999</v>
      </c>
      <c r="H271" s="365">
        <f aca="true" t="shared" si="75" ref="H271:H286">F271*0.08</f>
        <v>4607.839999999999</v>
      </c>
      <c r="I271" s="366">
        <f aca="true" t="shared" si="76" ref="I271:I286">0.09+0.08</f>
        <v>0.16999999999999998</v>
      </c>
      <c r="J271" s="367">
        <f aca="true" t="shared" si="77" ref="J271:J286">G271+H271</f>
        <v>9791.659999999998</v>
      </c>
      <c r="K271" s="367">
        <f aca="true" t="shared" si="78" ref="K271:K286">(F271+J271)*0.12</f>
        <v>8086.759199999999</v>
      </c>
      <c r="L271" s="368">
        <f aca="true" t="shared" si="79" ref="L271:L286">J271+K271</f>
        <v>17878.419199999997</v>
      </c>
      <c r="M271" s="368">
        <f aca="true" t="shared" si="80" ref="M271:M286">F271+L271</f>
        <v>75476.41919999999</v>
      </c>
    </row>
    <row r="272" spans="1:13" ht="16.5">
      <c r="A272" s="206"/>
      <c r="B272" s="92" t="s">
        <v>41</v>
      </c>
      <c r="C272" s="96" t="s">
        <v>31</v>
      </c>
      <c r="D272" s="363">
        <v>30</v>
      </c>
      <c r="E272" s="383">
        <v>6.44</v>
      </c>
      <c r="F272" s="364">
        <f t="shared" si="73"/>
        <v>193.20000000000002</v>
      </c>
      <c r="G272" s="365">
        <f t="shared" si="74"/>
        <v>17.388</v>
      </c>
      <c r="H272" s="365">
        <f t="shared" si="75"/>
        <v>15.456000000000001</v>
      </c>
      <c r="I272" s="366">
        <f t="shared" si="76"/>
        <v>0.16999999999999998</v>
      </c>
      <c r="J272" s="367">
        <f t="shared" si="77"/>
        <v>32.844</v>
      </c>
      <c r="K272" s="367">
        <f t="shared" si="78"/>
        <v>27.12528</v>
      </c>
      <c r="L272" s="368">
        <f t="shared" si="79"/>
        <v>59.96928</v>
      </c>
      <c r="M272" s="368">
        <f t="shared" si="80"/>
        <v>253.16928000000001</v>
      </c>
    </row>
    <row r="273" spans="1:13" ht="16.5">
      <c r="A273" s="206"/>
      <c r="B273" s="92" t="s">
        <v>42</v>
      </c>
      <c r="C273" s="96" t="s">
        <v>31</v>
      </c>
      <c r="D273" s="363">
        <v>258</v>
      </c>
      <c r="E273" s="383">
        <v>4.95</v>
      </c>
      <c r="F273" s="364">
        <f t="shared" si="73"/>
        <v>1277.1000000000001</v>
      </c>
      <c r="G273" s="365">
        <f t="shared" si="74"/>
        <v>114.93900000000001</v>
      </c>
      <c r="H273" s="365">
        <f t="shared" si="75"/>
        <v>102.168</v>
      </c>
      <c r="I273" s="366">
        <f t="shared" si="76"/>
        <v>0.16999999999999998</v>
      </c>
      <c r="J273" s="367">
        <f t="shared" si="77"/>
        <v>217.10700000000003</v>
      </c>
      <c r="K273" s="367">
        <f t="shared" si="78"/>
        <v>179.30484</v>
      </c>
      <c r="L273" s="368">
        <f t="shared" si="79"/>
        <v>396.41184000000004</v>
      </c>
      <c r="M273" s="368">
        <f t="shared" si="80"/>
        <v>1673.5118400000001</v>
      </c>
    </row>
    <row r="274" spans="1:13" ht="16.5">
      <c r="A274" s="206"/>
      <c r="B274" s="92" t="s">
        <v>43</v>
      </c>
      <c r="C274" s="96" t="s">
        <v>31</v>
      </c>
      <c r="D274" s="363">
        <v>30</v>
      </c>
      <c r="E274" s="383">
        <v>13.39</v>
      </c>
      <c r="F274" s="364">
        <f t="shared" si="73"/>
        <v>401.70000000000005</v>
      </c>
      <c r="G274" s="365">
        <f t="shared" si="74"/>
        <v>36.153000000000006</v>
      </c>
      <c r="H274" s="365">
        <f t="shared" si="75"/>
        <v>32.136</v>
      </c>
      <c r="I274" s="366">
        <f t="shared" si="76"/>
        <v>0.16999999999999998</v>
      </c>
      <c r="J274" s="367">
        <f t="shared" si="77"/>
        <v>68.28900000000002</v>
      </c>
      <c r="K274" s="367">
        <f t="shared" si="78"/>
        <v>56.39868</v>
      </c>
      <c r="L274" s="368">
        <f t="shared" si="79"/>
        <v>124.68768000000001</v>
      </c>
      <c r="M274" s="368">
        <f t="shared" si="80"/>
        <v>526.38768</v>
      </c>
    </row>
    <row r="275" spans="1:13" ht="16.5">
      <c r="A275" s="206"/>
      <c r="B275" s="92" t="s">
        <v>40</v>
      </c>
      <c r="C275" s="96" t="s">
        <v>89</v>
      </c>
      <c r="D275" s="363">
        <v>90</v>
      </c>
      <c r="E275" s="383">
        <v>89.32</v>
      </c>
      <c r="F275" s="364">
        <f t="shared" si="73"/>
        <v>8038.799999999999</v>
      </c>
      <c r="G275" s="365">
        <f t="shared" si="74"/>
        <v>723.492</v>
      </c>
      <c r="H275" s="365">
        <f t="shared" si="75"/>
        <v>643.1039999999999</v>
      </c>
      <c r="I275" s="366">
        <f t="shared" si="76"/>
        <v>0.16999999999999998</v>
      </c>
      <c r="J275" s="367">
        <f t="shared" si="77"/>
        <v>1366.596</v>
      </c>
      <c r="K275" s="367">
        <f t="shared" si="78"/>
        <v>1128.6475199999998</v>
      </c>
      <c r="L275" s="368">
        <f t="shared" si="79"/>
        <v>2495.24352</v>
      </c>
      <c r="M275" s="368">
        <f t="shared" si="80"/>
        <v>10534.04352</v>
      </c>
    </row>
    <row r="276" spans="1:13" ht="16.5">
      <c r="A276" s="206"/>
      <c r="B276" s="92" t="s">
        <v>84</v>
      </c>
      <c r="C276" s="96" t="s">
        <v>31</v>
      </c>
      <c r="D276" s="363">
        <v>6</v>
      </c>
      <c r="E276" s="383">
        <v>8.36</v>
      </c>
      <c r="F276" s="364">
        <f t="shared" si="73"/>
        <v>50.16</v>
      </c>
      <c r="G276" s="365">
        <f t="shared" si="74"/>
        <v>4.514399999999999</v>
      </c>
      <c r="H276" s="365">
        <f t="shared" si="75"/>
        <v>4.0127999999999995</v>
      </c>
      <c r="I276" s="366">
        <f t="shared" si="76"/>
        <v>0.16999999999999998</v>
      </c>
      <c r="J276" s="367">
        <f t="shared" si="77"/>
        <v>8.527199999999999</v>
      </c>
      <c r="K276" s="367">
        <f t="shared" si="78"/>
        <v>7.042464</v>
      </c>
      <c r="L276" s="368">
        <f t="shared" si="79"/>
        <v>15.569664</v>
      </c>
      <c r="M276" s="368">
        <f t="shared" si="80"/>
        <v>65.729664</v>
      </c>
    </row>
    <row r="277" spans="1:13" ht="16.5">
      <c r="A277" s="206"/>
      <c r="B277" s="92" t="s">
        <v>85</v>
      </c>
      <c r="C277" s="96" t="s">
        <v>31</v>
      </c>
      <c r="D277" s="363">
        <v>30</v>
      </c>
      <c r="E277" s="383">
        <v>5.94</v>
      </c>
      <c r="F277" s="364">
        <f t="shared" si="73"/>
        <v>178.20000000000002</v>
      </c>
      <c r="G277" s="365">
        <f t="shared" si="74"/>
        <v>16.038</v>
      </c>
      <c r="H277" s="365">
        <f t="shared" si="75"/>
        <v>14.256000000000002</v>
      </c>
      <c r="I277" s="366">
        <f t="shared" si="76"/>
        <v>0.16999999999999998</v>
      </c>
      <c r="J277" s="367">
        <f t="shared" si="77"/>
        <v>30.294000000000004</v>
      </c>
      <c r="K277" s="367">
        <f t="shared" si="78"/>
        <v>25.019280000000002</v>
      </c>
      <c r="L277" s="368">
        <f t="shared" si="79"/>
        <v>55.313280000000006</v>
      </c>
      <c r="M277" s="368">
        <f t="shared" si="80"/>
        <v>233.51328</v>
      </c>
    </row>
    <row r="278" spans="1:13" ht="16.5">
      <c r="A278" s="206"/>
      <c r="B278" s="92" t="s">
        <v>86</v>
      </c>
      <c r="C278" s="96" t="s">
        <v>31</v>
      </c>
      <c r="D278" s="363">
        <v>6</v>
      </c>
      <c r="E278" s="383">
        <v>20.33</v>
      </c>
      <c r="F278" s="364">
        <f t="shared" si="73"/>
        <v>121.97999999999999</v>
      </c>
      <c r="G278" s="365">
        <f t="shared" si="74"/>
        <v>10.9782</v>
      </c>
      <c r="H278" s="365">
        <f t="shared" si="75"/>
        <v>9.7584</v>
      </c>
      <c r="I278" s="366">
        <f t="shared" si="76"/>
        <v>0.16999999999999998</v>
      </c>
      <c r="J278" s="367">
        <f t="shared" si="77"/>
        <v>20.7366</v>
      </c>
      <c r="K278" s="367">
        <f t="shared" si="78"/>
        <v>17.125992</v>
      </c>
      <c r="L278" s="368">
        <f t="shared" si="79"/>
        <v>37.862592</v>
      </c>
      <c r="M278" s="368">
        <f t="shared" si="80"/>
        <v>159.842592</v>
      </c>
    </row>
    <row r="279" spans="1:13" ht="16.5">
      <c r="A279" s="206"/>
      <c r="B279" s="92" t="s">
        <v>171</v>
      </c>
      <c r="C279" s="96" t="s">
        <v>89</v>
      </c>
      <c r="D279" s="363">
        <v>7</v>
      </c>
      <c r="E279" s="383">
        <v>1424.5</v>
      </c>
      <c r="F279" s="364">
        <f t="shared" si="73"/>
        <v>9971.5</v>
      </c>
      <c r="G279" s="365">
        <f t="shared" si="74"/>
        <v>897.435</v>
      </c>
      <c r="H279" s="365">
        <f t="shared" si="75"/>
        <v>797.72</v>
      </c>
      <c r="I279" s="366">
        <f t="shared" si="76"/>
        <v>0.16999999999999998</v>
      </c>
      <c r="J279" s="367">
        <f t="shared" si="77"/>
        <v>1695.155</v>
      </c>
      <c r="K279" s="367">
        <f t="shared" si="78"/>
        <v>1399.9986000000001</v>
      </c>
      <c r="L279" s="368">
        <f t="shared" si="79"/>
        <v>3095.1536</v>
      </c>
      <c r="M279" s="368">
        <f t="shared" si="80"/>
        <v>13066.6536</v>
      </c>
    </row>
    <row r="280" spans="1:13" ht="16.5">
      <c r="A280" s="206"/>
      <c r="B280" s="92" t="s">
        <v>172</v>
      </c>
      <c r="C280" s="96" t="s">
        <v>51</v>
      </c>
      <c r="D280" s="363">
        <v>2</v>
      </c>
      <c r="E280" s="383">
        <v>50.23</v>
      </c>
      <c r="F280" s="364">
        <f t="shared" si="73"/>
        <v>100.46</v>
      </c>
      <c r="G280" s="365">
        <f t="shared" si="74"/>
        <v>9.0414</v>
      </c>
      <c r="H280" s="365">
        <f t="shared" si="75"/>
        <v>8.0368</v>
      </c>
      <c r="I280" s="366">
        <f t="shared" si="76"/>
        <v>0.16999999999999998</v>
      </c>
      <c r="J280" s="367">
        <f t="shared" si="77"/>
        <v>17.0782</v>
      </c>
      <c r="K280" s="367">
        <f t="shared" si="78"/>
        <v>14.104583999999997</v>
      </c>
      <c r="L280" s="368">
        <f t="shared" si="79"/>
        <v>31.182783999999998</v>
      </c>
      <c r="M280" s="368">
        <f t="shared" si="80"/>
        <v>131.642784</v>
      </c>
    </row>
    <row r="281" spans="1:13" ht="16.5">
      <c r="A281" s="206"/>
      <c r="B281" s="92" t="s">
        <v>87</v>
      </c>
      <c r="C281" s="96" t="s">
        <v>31</v>
      </c>
      <c r="D281" s="363">
        <v>10</v>
      </c>
      <c r="E281" s="383">
        <v>97.83</v>
      </c>
      <c r="F281" s="364">
        <f t="shared" si="73"/>
        <v>978.3</v>
      </c>
      <c r="G281" s="365">
        <f t="shared" si="74"/>
        <v>88.047</v>
      </c>
      <c r="H281" s="365">
        <f t="shared" si="75"/>
        <v>78.264</v>
      </c>
      <c r="I281" s="366">
        <f t="shared" si="76"/>
        <v>0.16999999999999998</v>
      </c>
      <c r="J281" s="367">
        <f t="shared" si="77"/>
        <v>166.31099999999998</v>
      </c>
      <c r="K281" s="367">
        <f t="shared" si="78"/>
        <v>137.35331999999997</v>
      </c>
      <c r="L281" s="368">
        <f t="shared" si="79"/>
        <v>303.66432</v>
      </c>
      <c r="M281" s="368">
        <f t="shared" si="80"/>
        <v>1281.96432</v>
      </c>
    </row>
    <row r="282" spans="1:13" ht="16.5">
      <c r="A282" s="206"/>
      <c r="B282" s="92" t="s">
        <v>46</v>
      </c>
      <c r="C282" s="96" t="s">
        <v>31</v>
      </c>
      <c r="D282" s="363">
        <v>3</v>
      </c>
      <c r="E282" s="383">
        <v>825</v>
      </c>
      <c r="F282" s="364">
        <f t="shared" si="73"/>
        <v>2475</v>
      </c>
      <c r="G282" s="365">
        <f t="shared" si="74"/>
        <v>222.75</v>
      </c>
      <c r="H282" s="365">
        <f t="shared" si="75"/>
        <v>198</v>
      </c>
      <c r="I282" s="366">
        <f t="shared" si="76"/>
        <v>0.16999999999999998</v>
      </c>
      <c r="J282" s="367">
        <f t="shared" si="77"/>
        <v>420.75</v>
      </c>
      <c r="K282" s="367">
        <f t="shared" si="78"/>
        <v>347.49</v>
      </c>
      <c r="L282" s="368">
        <f t="shared" si="79"/>
        <v>768.24</v>
      </c>
      <c r="M282" s="368">
        <f t="shared" si="80"/>
        <v>3243.24</v>
      </c>
    </row>
    <row r="283" spans="1:13" ht="16.5">
      <c r="A283" s="206"/>
      <c r="B283" s="92" t="s">
        <v>27</v>
      </c>
      <c r="C283" s="96" t="s">
        <v>34</v>
      </c>
      <c r="D283" s="363">
        <v>15</v>
      </c>
      <c r="E283" s="383">
        <v>82.5</v>
      </c>
      <c r="F283" s="364">
        <f t="shared" si="73"/>
        <v>1237.5</v>
      </c>
      <c r="G283" s="365">
        <f t="shared" si="74"/>
        <v>111.375</v>
      </c>
      <c r="H283" s="365">
        <f t="shared" si="75"/>
        <v>99</v>
      </c>
      <c r="I283" s="366">
        <f t="shared" si="76"/>
        <v>0.16999999999999998</v>
      </c>
      <c r="J283" s="367">
        <f t="shared" si="77"/>
        <v>210.375</v>
      </c>
      <c r="K283" s="367">
        <f t="shared" si="78"/>
        <v>173.745</v>
      </c>
      <c r="L283" s="368">
        <f t="shared" si="79"/>
        <v>384.12</v>
      </c>
      <c r="M283" s="368">
        <f t="shared" si="80"/>
        <v>1621.62</v>
      </c>
    </row>
    <row r="284" spans="1:13" ht="16.5">
      <c r="A284" s="206"/>
      <c r="B284" s="92" t="s">
        <v>88</v>
      </c>
      <c r="C284" s="96" t="s">
        <v>35</v>
      </c>
      <c r="D284" s="363">
        <v>5</v>
      </c>
      <c r="E284" s="383">
        <v>74.4</v>
      </c>
      <c r="F284" s="364">
        <f t="shared" si="73"/>
        <v>372</v>
      </c>
      <c r="G284" s="365">
        <f t="shared" si="74"/>
        <v>33.48</v>
      </c>
      <c r="H284" s="365">
        <f t="shared" si="75"/>
        <v>29.76</v>
      </c>
      <c r="I284" s="366">
        <f t="shared" si="76"/>
        <v>0.16999999999999998</v>
      </c>
      <c r="J284" s="367">
        <f t="shared" si="77"/>
        <v>63.239999999999995</v>
      </c>
      <c r="K284" s="367">
        <f t="shared" si="78"/>
        <v>52.2288</v>
      </c>
      <c r="L284" s="368">
        <f t="shared" si="79"/>
        <v>115.46879999999999</v>
      </c>
      <c r="M284" s="368">
        <f t="shared" si="80"/>
        <v>487.4688</v>
      </c>
    </row>
    <row r="285" spans="1:13" ht="16.5">
      <c r="A285" s="206"/>
      <c r="B285" s="92" t="s">
        <v>26</v>
      </c>
      <c r="C285" s="96" t="s">
        <v>32</v>
      </c>
      <c r="D285" s="363">
        <v>10</v>
      </c>
      <c r="E285" s="383">
        <v>27.5</v>
      </c>
      <c r="F285" s="364">
        <f t="shared" si="73"/>
        <v>275</v>
      </c>
      <c r="G285" s="365">
        <f t="shared" si="74"/>
        <v>24.75</v>
      </c>
      <c r="H285" s="365">
        <f t="shared" si="75"/>
        <v>22</v>
      </c>
      <c r="I285" s="366">
        <f t="shared" si="76"/>
        <v>0.16999999999999998</v>
      </c>
      <c r="J285" s="367">
        <f t="shared" si="77"/>
        <v>46.75</v>
      </c>
      <c r="K285" s="367">
        <f t="shared" si="78"/>
        <v>38.61</v>
      </c>
      <c r="L285" s="368">
        <f t="shared" si="79"/>
        <v>85.36</v>
      </c>
      <c r="M285" s="368">
        <f t="shared" si="80"/>
        <v>360.36</v>
      </c>
    </row>
    <row r="286" spans="1:13" ht="33">
      <c r="A286" s="206"/>
      <c r="B286" s="95" t="s">
        <v>47</v>
      </c>
      <c r="C286" s="97" t="s">
        <v>30</v>
      </c>
      <c r="D286" s="363">
        <v>1</v>
      </c>
      <c r="E286" s="396">
        <v>10000</v>
      </c>
      <c r="F286" s="364">
        <f t="shared" si="73"/>
        <v>10000</v>
      </c>
      <c r="G286" s="365">
        <f t="shared" si="74"/>
        <v>900</v>
      </c>
      <c r="H286" s="365">
        <f t="shared" si="75"/>
        <v>800</v>
      </c>
      <c r="I286" s="366">
        <f t="shared" si="76"/>
        <v>0.16999999999999998</v>
      </c>
      <c r="J286" s="367">
        <f t="shared" si="77"/>
        <v>1700</v>
      </c>
      <c r="K286" s="367">
        <f t="shared" si="78"/>
        <v>1404</v>
      </c>
      <c r="L286" s="368">
        <f t="shared" si="79"/>
        <v>3104</v>
      </c>
      <c r="M286" s="368">
        <f t="shared" si="80"/>
        <v>13104</v>
      </c>
    </row>
    <row r="287" spans="1:13" ht="16.5">
      <c r="A287" s="216"/>
      <c r="B287" s="210" t="s">
        <v>38</v>
      </c>
      <c r="C287" s="217"/>
      <c r="D287" s="217"/>
      <c r="E287" s="456"/>
      <c r="F287" s="457"/>
      <c r="G287" s="458"/>
      <c r="H287" s="458"/>
      <c r="I287" s="459"/>
      <c r="J287" s="460"/>
      <c r="K287" s="460"/>
      <c r="L287" s="218"/>
      <c r="M287" s="219">
        <f>SUM(M271:M286)</f>
        <v>122219.56655999999</v>
      </c>
    </row>
    <row r="288" spans="1:13" ht="16.5">
      <c r="A288" s="228"/>
      <c r="B288" s="91" t="s">
        <v>94</v>
      </c>
      <c r="C288" s="229"/>
      <c r="D288" s="229"/>
      <c r="E288" s="450"/>
      <c r="F288" s="451"/>
      <c r="G288" s="452"/>
      <c r="H288" s="452"/>
      <c r="I288" s="453"/>
      <c r="J288" s="454"/>
      <c r="K288" s="454"/>
      <c r="L288" s="230"/>
      <c r="M288" s="231"/>
    </row>
    <row r="289" spans="1:13" ht="16.5">
      <c r="A289" s="206"/>
      <c r="B289" s="92" t="s">
        <v>48</v>
      </c>
      <c r="C289" s="96" t="s">
        <v>33</v>
      </c>
      <c r="D289" s="363">
        <v>270</v>
      </c>
      <c r="E289" s="461">
        <v>18.75</v>
      </c>
      <c r="F289" s="364">
        <f>D289*E289</f>
        <v>5062.5</v>
      </c>
      <c r="G289" s="365">
        <f>F289*0.09</f>
        <v>455.625</v>
      </c>
      <c r="H289" s="365">
        <f>F289*0.08</f>
        <v>405</v>
      </c>
      <c r="I289" s="366">
        <f>0.09+0.08</f>
        <v>0.16999999999999998</v>
      </c>
      <c r="J289" s="367">
        <f>G289+H289</f>
        <v>860.625</v>
      </c>
      <c r="K289" s="367">
        <f>(F289+J289)*0.12</f>
        <v>710.775</v>
      </c>
      <c r="L289" s="368">
        <f>J289+K289</f>
        <v>1571.4</v>
      </c>
      <c r="M289" s="368">
        <f>F289+L289</f>
        <v>6633.9</v>
      </c>
    </row>
    <row r="290" spans="1:13" ht="16.5">
      <c r="A290" s="206"/>
      <c r="B290" s="92" t="s">
        <v>52</v>
      </c>
      <c r="C290" s="96" t="s">
        <v>33</v>
      </c>
      <c r="D290" s="363">
        <v>120</v>
      </c>
      <c r="E290" s="461">
        <v>28.7</v>
      </c>
      <c r="F290" s="364">
        <f>D290*E290</f>
        <v>3444</v>
      </c>
      <c r="G290" s="365">
        <f>F290*0.09</f>
        <v>309.96</v>
      </c>
      <c r="H290" s="365">
        <f>F290*0.08</f>
        <v>275.52</v>
      </c>
      <c r="I290" s="366">
        <f>0.09+0.08</f>
        <v>0.16999999999999998</v>
      </c>
      <c r="J290" s="367">
        <f>G290+H290</f>
        <v>585.48</v>
      </c>
      <c r="K290" s="367">
        <f>(F290+J290)*0.12</f>
        <v>483.5376</v>
      </c>
      <c r="L290" s="368">
        <f>J290+K290</f>
        <v>1069.0176000000001</v>
      </c>
      <c r="M290" s="368">
        <f>F290+L290</f>
        <v>4513.0176</v>
      </c>
    </row>
    <row r="291" spans="1:13" ht="16.5">
      <c r="A291" s="206"/>
      <c r="B291" s="92" t="s">
        <v>98</v>
      </c>
      <c r="C291" s="96" t="s">
        <v>33</v>
      </c>
      <c r="D291" s="363">
        <v>7</v>
      </c>
      <c r="E291" s="461">
        <v>34.92</v>
      </c>
      <c r="F291" s="364">
        <f>D291*E291</f>
        <v>244.44</v>
      </c>
      <c r="G291" s="365">
        <f>F291*0.09</f>
        <v>21.999599999999997</v>
      </c>
      <c r="H291" s="365">
        <f>F291*0.08</f>
        <v>19.5552</v>
      </c>
      <c r="I291" s="366">
        <f>0.09+0.08</f>
        <v>0.16999999999999998</v>
      </c>
      <c r="J291" s="367">
        <f>G291+H291</f>
        <v>41.5548</v>
      </c>
      <c r="K291" s="367">
        <f>(F291+J291)*0.12</f>
        <v>34.319376</v>
      </c>
      <c r="L291" s="368">
        <f>J291+K291</f>
        <v>75.874176</v>
      </c>
      <c r="M291" s="368">
        <f>F291+L291</f>
        <v>320.314176</v>
      </c>
    </row>
    <row r="292" spans="1:13" ht="16.5">
      <c r="A292" s="206"/>
      <c r="B292" s="92" t="s">
        <v>170</v>
      </c>
      <c r="C292" s="96" t="s">
        <v>33</v>
      </c>
      <c r="D292" s="363">
        <v>21</v>
      </c>
      <c r="E292" s="461">
        <v>126.61</v>
      </c>
      <c r="F292" s="364">
        <f>D292*E292</f>
        <v>2658.81</v>
      </c>
      <c r="G292" s="365">
        <f>F292*0.09</f>
        <v>239.29289999999997</v>
      </c>
      <c r="H292" s="365">
        <f>F292*0.08</f>
        <v>212.7048</v>
      </c>
      <c r="I292" s="366">
        <f>0.09+0.08</f>
        <v>0.16999999999999998</v>
      </c>
      <c r="J292" s="367">
        <f>G292+H292</f>
        <v>451.9977</v>
      </c>
      <c r="K292" s="367">
        <f>(F292+J292)*0.12</f>
        <v>373.296924</v>
      </c>
      <c r="L292" s="368">
        <f>J292+K292</f>
        <v>825.294624</v>
      </c>
      <c r="M292" s="368">
        <f>F292+L292</f>
        <v>3484.104624</v>
      </c>
    </row>
    <row r="293" spans="1:13" ht="16.5">
      <c r="A293" s="216"/>
      <c r="B293" s="210" t="s">
        <v>38</v>
      </c>
      <c r="C293" s="217"/>
      <c r="D293" s="217"/>
      <c r="E293" s="456"/>
      <c r="F293" s="457"/>
      <c r="G293" s="458"/>
      <c r="H293" s="458"/>
      <c r="I293" s="459"/>
      <c r="J293" s="460"/>
      <c r="K293" s="460"/>
      <c r="L293" s="218"/>
      <c r="M293" s="219">
        <f>SUM(M289:M292)</f>
        <v>14951.3364</v>
      </c>
    </row>
    <row r="294" spans="1:13" ht="16.5">
      <c r="A294" s="228"/>
      <c r="B294" s="91" t="s">
        <v>28</v>
      </c>
      <c r="C294" s="229"/>
      <c r="D294" s="229"/>
      <c r="E294" s="462"/>
      <c r="F294" s="451"/>
      <c r="G294" s="452"/>
      <c r="H294" s="452"/>
      <c r="I294" s="453"/>
      <c r="J294" s="454"/>
      <c r="K294" s="454"/>
      <c r="L294" s="230"/>
      <c r="M294" s="231"/>
    </row>
    <row r="295" spans="1:13" ht="16.5">
      <c r="A295" s="206"/>
      <c r="B295" s="92" t="s">
        <v>215</v>
      </c>
      <c r="C295" s="96" t="s">
        <v>16</v>
      </c>
      <c r="D295" s="384">
        <v>9</v>
      </c>
      <c r="E295" s="463">
        <v>1807</v>
      </c>
      <c r="F295" s="364">
        <f>D295*E295</f>
        <v>16263</v>
      </c>
      <c r="G295" s="365">
        <f>F295*0.09</f>
        <v>1463.6699999999998</v>
      </c>
      <c r="H295" s="365">
        <f>F295*0.08</f>
        <v>1301.04</v>
      </c>
      <c r="I295" s="366">
        <f>0.09+0.08</f>
        <v>0.16999999999999998</v>
      </c>
      <c r="J295" s="367">
        <f>G295+H295</f>
        <v>2764.71</v>
      </c>
      <c r="K295" s="367">
        <f>(F295+J295)*0.12</f>
        <v>2283.3251999999998</v>
      </c>
      <c r="L295" s="368">
        <f>J295+K295</f>
        <v>5048.0352</v>
      </c>
      <c r="M295" s="368">
        <f>F295+L295</f>
        <v>21311.0352</v>
      </c>
    </row>
    <row r="296" spans="1:13" ht="16.5">
      <c r="A296" s="206"/>
      <c r="B296" s="92" t="s">
        <v>216</v>
      </c>
      <c r="C296" s="96" t="s">
        <v>16</v>
      </c>
      <c r="D296" s="384">
        <v>4</v>
      </c>
      <c r="E296" s="463">
        <v>2079</v>
      </c>
      <c r="F296" s="364">
        <f>D296*E296</f>
        <v>8316</v>
      </c>
      <c r="G296" s="365">
        <f>F296*0.09</f>
        <v>748.4399999999999</v>
      </c>
      <c r="H296" s="365">
        <f>F296*0.08</f>
        <v>665.28</v>
      </c>
      <c r="I296" s="366">
        <f>0.09+0.08</f>
        <v>0.16999999999999998</v>
      </c>
      <c r="J296" s="367">
        <f>G296+H296</f>
        <v>1413.7199999999998</v>
      </c>
      <c r="K296" s="367">
        <f>(F296+J296)*0.12</f>
        <v>1167.5664</v>
      </c>
      <c r="L296" s="368">
        <f>J296+K296</f>
        <v>2581.2864</v>
      </c>
      <c r="M296" s="368">
        <f>F296+L296</f>
        <v>10897.2864</v>
      </c>
    </row>
    <row r="297" spans="1:13" ht="16.5">
      <c r="A297" s="206"/>
      <c r="B297" s="92" t="s">
        <v>101</v>
      </c>
      <c r="C297" s="96" t="s">
        <v>16</v>
      </c>
      <c r="D297" s="384">
        <v>1</v>
      </c>
      <c r="E297" s="463">
        <v>20748.95</v>
      </c>
      <c r="F297" s="364">
        <f>D297*E297</f>
        <v>20748.95</v>
      </c>
      <c r="G297" s="365">
        <f>F297*0.09</f>
        <v>1867.4055</v>
      </c>
      <c r="H297" s="365">
        <f>F297*0.08</f>
        <v>1659.9160000000002</v>
      </c>
      <c r="I297" s="366">
        <f>0.09+0.08</f>
        <v>0.16999999999999998</v>
      </c>
      <c r="J297" s="367">
        <f>G297+H297</f>
        <v>3527.3215</v>
      </c>
      <c r="K297" s="367">
        <f>(F297+J297)*0.12</f>
        <v>2913.1525800000004</v>
      </c>
      <c r="L297" s="368">
        <f>J297+K297</f>
        <v>6440.47408</v>
      </c>
      <c r="M297" s="368">
        <f>F297+L297</f>
        <v>27189.42408</v>
      </c>
    </row>
    <row r="298" spans="1:13" ht="16.5">
      <c r="A298" s="206"/>
      <c r="B298" s="92" t="s">
        <v>173</v>
      </c>
      <c r="C298" s="96"/>
      <c r="D298" s="384"/>
      <c r="E298" s="464"/>
      <c r="F298" s="465"/>
      <c r="G298" s="466"/>
      <c r="H298" s="466"/>
      <c r="I298" s="467"/>
      <c r="J298" s="468"/>
      <c r="K298" s="468"/>
      <c r="L298" s="196"/>
      <c r="M298" s="197"/>
    </row>
    <row r="299" spans="1:13" ht="16.5">
      <c r="A299" s="206"/>
      <c r="B299" s="95" t="s">
        <v>221</v>
      </c>
      <c r="C299" s="96"/>
      <c r="D299" s="384"/>
      <c r="E299" s="464"/>
      <c r="F299" s="465"/>
      <c r="G299" s="466"/>
      <c r="H299" s="466"/>
      <c r="I299" s="467"/>
      <c r="J299" s="468"/>
      <c r="K299" s="468"/>
      <c r="L299" s="196"/>
      <c r="M299" s="197"/>
    </row>
    <row r="300" spans="1:13" ht="16.5">
      <c r="A300" s="206"/>
      <c r="B300" s="119"/>
      <c r="C300" s="96"/>
      <c r="D300" s="384"/>
      <c r="E300" s="464"/>
      <c r="F300" s="465"/>
      <c r="G300" s="466"/>
      <c r="H300" s="466"/>
      <c r="I300" s="467"/>
      <c r="J300" s="468"/>
      <c r="K300" s="468"/>
      <c r="L300" s="196"/>
      <c r="M300" s="197"/>
    </row>
    <row r="301" spans="1:13" ht="16.5">
      <c r="A301" s="206"/>
      <c r="B301" s="211" t="s">
        <v>166</v>
      </c>
      <c r="C301" s="214" t="s">
        <v>16</v>
      </c>
      <c r="D301" s="469">
        <v>1</v>
      </c>
      <c r="E301" s="463">
        <v>2125</v>
      </c>
      <c r="F301" s="364">
        <f>D301*E301</f>
        <v>2125</v>
      </c>
      <c r="G301" s="365">
        <f>F301*0.09</f>
        <v>191.25</v>
      </c>
      <c r="H301" s="365">
        <f>F301*0.08</f>
        <v>170</v>
      </c>
      <c r="I301" s="366">
        <f>0.09+0.08</f>
        <v>0.16999999999999998</v>
      </c>
      <c r="J301" s="367">
        <f>G301+H301</f>
        <v>361.25</v>
      </c>
      <c r="K301" s="367">
        <f>(F301+J301)*0.12</f>
        <v>298.34999999999997</v>
      </c>
      <c r="L301" s="368">
        <f>J301+K301</f>
        <v>659.5999999999999</v>
      </c>
      <c r="M301" s="368">
        <f>F301+L301</f>
        <v>2784.6</v>
      </c>
    </row>
    <row r="302" spans="1:13" ht="16.5">
      <c r="A302" s="206"/>
      <c r="B302" s="56"/>
      <c r="C302" s="23"/>
      <c r="D302" s="385"/>
      <c r="E302" s="463"/>
      <c r="F302" s="465"/>
      <c r="G302" s="466"/>
      <c r="H302" s="466"/>
      <c r="I302" s="467"/>
      <c r="J302" s="468"/>
      <c r="K302" s="468"/>
      <c r="L302" s="196"/>
      <c r="M302" s="197"/>
    </row>
    <row r="303" spans="1:13" ht="16.5">
      <c r="A303" s="206"/>
      <c r="B303" s="22" t="s">
        <v>167</v>
      </c>
      <c r="C303" s="23" t="s">
        <v>16</v>
      </c>
      <c r="D303" s="385">
        <v>1</v>
      </c>
      <c r="E303" s="463">
        <v>56250</v>
      </c>
      <c r="F303" s="364">
        <f>D303*E303</f>
        <v>56250</v>
      </c>
      <c r="G303" s="365">
        <f>F303*0.09</f>
        <v>5062.5</v>
      </c>
      <c r="H303" s="365">
        <f>F303*0.08</f>
        <v>4500</v>
      </c>
      <c r="I303" s="366">
        <f>0.09+0.08</f>
        <v>0.16999999999999998</v>
      </c>
      <c r="J303" s="367">
        <f>G303+H303</f>
        <v>9562.5</v>
      </c>
      <c r="K303" s="367">
        <f>(F303+J303)*0.12</f>
        <v>7897.5</v>
      </c>
      <c r="L303" s="368">
        <f>J303+K303</f>
        <v>17460</v>
      </c>
      <c r="M303" s="368">
        <f>F303+L303</f>
        <v>73710</v>
      </c>
    </row>
    <row r="304" spans="1:13" ht="16.5">
      <c r="A304" s="206"/>
      <c r="B304" s="56"/>
      <c r="C304" s="23"/>
      <c r="D304" s="385"/>
      <c r="E304" s="464"/>
      <c r="F304" s="465"/>
      <c r="G304" s="466"/>
      <c r="H304" s="466"/>
      <c r="I304" s="467"/>
      <c r="J304" s="468"/>
      <c r="K304" s="468"/>
      <c r="L304" s="196"/>
      <c r="M304" s="197"/>
    </row>
    <row r="305" spans="1:13" ht="16.5">
      <c r="A305" s="216"/>
      <c r="B305" s="40" t="s">
        <v>38</v>
      </c>
      <c r="C305" s="217"/>
      <c r="D305" s="217"/>
      <c r="E305" s="456"/>
      <c r="F305" s="457"/>
      <c r="G305" s="458"/>
      <c r="H305" s="458"/>
      <c r="I305" s="459"/>
      <c r="J305" s="460"/>
      <c r="K305" s="460"/>
      <c r="L305" s="218"/>
      <c r="M305" s="219">
        <f>SUM(M295:M303)</f>
        <v>135892.34568</v>
      </c>
    </row>
    <row r="306" spans="1:13" ht="16.5">
      <c r="A306" s="220"/>
      <c r="B306" s="212" t="s">
        <v>191</v>
      </c>
      <c r="C306" s="221"/>
      <c r="D306" s="221"/>
      <c r="E306" s="378"/>
      <c r="F306" s="379"/>
      <c r="G306" s="380"/>
      <c r="H306" s="380"/>
      <c r="I306" s="381"/>
      <c r="J306" s="382"/>
      <c r="K306" s="382"/>
      <c r="L306" s="222"/>
      <c r="M306" s="223">
        <f>M305+M293+M287+M269</f>
        <v>296807.43456</v>
      </c>
    </row>
    <row r="307" spans="1:13" ht="16.5">
      <c r="A307" s="26" t="s">
        <v>159</v>
      </c>
      <c r="B307" s="115" t="s">
        <v>195</v>
      </c>
      <c r="C307" s="121"/>
      <c r="D307" s="122"/>
      <c r="E307" s="123"/>
      <c r="F307" s="390"/>
      <c r="G307" s="449"/>
      <c r="H307" s="449"/>
      <c r="I307" s="449"/>
      <c r="J307" s="393"/>
      <c r="K307" s="393"/>
      <c r="L307" s="394"/>
      <c r="M307" s="51"/>
    </row>
    <row r="308" spans="1:13" ht="16.5">
      <c r="A308" s="228"/>
      <c r="B308" s="207" t="s">
        <v>185</v>
      </c>
      <c r="C308" s="229"/>
      <c r="D308" s="229"/>
      <c r="E308" s="450"/>
      <c r="F308" s="451"/>
      <c r="G308" s="452"/>
      <c r="H308" s="452"/>
      <c r="I308" s="453"/>
      <c r="J308" s="454"/>
      <c r="K308" s="454"/>
      <c r="L308" s="230"/>
      <c r="M308" s="231"/>
    </row>
    <row r="309" spans="1:13" ht="33">
      <c r="A309" s="206"/>
      <c r="B309" s="208" t="s">
        <v>186</v>
      </c>
      <c r="C309" s="213" t="s">
        <v>192</v>
      </c>
      <c r="D309" s="232">
        <v>8</v>
      </c>
      <c r="E309" s="215">
        <v>980</v>
      </c>
      <c r="F309" s="364">
        <f>D309*E309</f>
        <v>7840</v>
      </c>
      <c r="G309" s="365">
        <f>F309*0.09</f>
        <v>705.6</v>
      </c>
      <c r="H309" s="365">
        <f>F309*0.08</f>
        <v>627.2</v>
      </c>
      <c r="I309" s="366">
        <f>0.09+0.08</f>
        <v>0.16999999999999998</v>
      </c>
      <c r="J309" s="367">
        <f>G309+H309</f>
        <v>1332.8000000000002</v>
      </c>
      <c r="K309" s="367">
        <f>(F309+J309)*0.12</f>
        <v>1100.7359999999999</v>
      </c>
      <c r="L309" s="368">
        <f>J309+K309</f>
        <v>2433.536</v>
      </c>
      <c r="M309" s="368">
        <f>F309+L309</f>
        <v>10273.536</v>
      </c>
    </row>
    <row r="310" spans="1:13" ht="16.5">
      <c r="A310" s="206"/>
      <c r="B310" s="208" t="s">
        <v>187</v>
      </c>
      <c r="C310" s="213" t="s">
        <v>192</v>
      </c>
      <c r="D310" s="232">
        <v>8</v>
      </c>
      <c r="E310" s="215">
        <v>473</v>
      </c>
      <c r="F310" s="353">
        <f>D310*E310</f>
        <v>3784</v>
      </c>
      <c r="G310" s="365">
        <f>F310*0.09</f>
        <v>340.56</v>
      </c>
      <c r="H310" s="331">
        <f>F310*0.08</f>
        <v>302.72</v>
      </c>
      <c r="I310" s="332">
        <f>0.09+0.08</f>
        <v>0.16999999999999998</v>
      </c>
      <c r="J310" s="333">
        <f>G310+H310</f>
        <v>643.28</v>
      </c>
      <c r="K310" s="333">
        <f>(F310+J310)*0.12</f>
        <v>531.2736</v>
      </c>
      <c r="L310" s="334">
        <f>J310+K310</f>
        <v>1174.5536</v>
      </c>
      <c r="M310" s="334">
        <f>F310+L310</f>
        <v>4958.5536</v>
      </c>
    </row>
    <row r="311" spans="1:13" ht="49.5">
      <c r="A311" s="206"/>
      <c r="B311" s="208" t="s">
        <v>188</v>
      </c>
      <c r="C311" s="213" t="s">
        <v>192</v>
      </c>
      <c r="D311" s="232">
        <v>1</v>
      </c>
      <c r="E311" s="215">
        <v>653</v>
      </c>
      <c r="F311" s="364">
        <f>D311*E311</f>
        <v>653</v>
      </c>
      <c r="G311" s="365">
        <f>F311*0.09</f>
        <v>58.769999999999996</v>
      </c>
      <c r="H311" s="365">
        <f>F311*0.08</f>
        <v>52.24</v>
      </c>
      <c r="I311" s="366">
        <f>0.09+0.08</f>
        <v>0.16999999999999998</v>
      </c>
      <c r="J311" s="367">
        <f>G311+H311</f>
        <v>111.00999999999999</v>
      </c>
      <c r="K311" s="367">
        <f>(F311+J311)*0.12</f>
        <v>91.68119999999999</v>
      </c>
      <c r="L311" s="368">
        <f>J311+K311</f>
        <v>202.69119999999998</v>
      </c>
      <c r="M311" s="368">
        <f>F311+L311</f>
        <v>855.6912</v>
      </c>
    </row>
    <row r="312" spans="1:13" ht="16.5">
      <c r="A312" s="206"/>
      <c r="B312" s="209" t="s">
        <v>189</v>
      </c>
      <c r="C312" s="213" t="s">
        <v>33</v>
      </c>
      <c r="D312" s="232">
        <v>41.28</v>
      </c>
      <c r="E312" s="215">
        <v>135</v>
      </c>
      <c r="F312" s="353">
        <f>D312*E312</f>
        <v>5572.8</v>
      </c>
      <c r="G312" s="365">
        <f>F312*0.09</f>
        <v>501.552</v>
      </c>
      <c r="H312" s="331">
        <f>F312*0.08</f>
        <v>445.824</v>
      </c>
      <c r="I312" s="332">
        <f>0.09+0.08</f>
        <v>0.16999999999999998</v>
      </c>
      <c r="J312" s="333">
        <f>G312+H312</f>
        <v>947.376</v>
      </c>
      <c r="K312" s="333">
        <f>(F312+J312)*0.12</f>
        <v>782.42112</v>
      </c>
      <c r="L312" s="334">
        <f>J312+K312</f>
        <v>1729.79712</v>
      </c>
      <c r="M312" s="334">
        <f>F312+L312</f>
        <v>7302.59712</v>
      </c>
    </row>
    <row r="313" spans="1:13" ht="33">
      <c r="A313" s="206"/>
      <c r="B313" s="208" t="s">
        <v>190</v>
      </c>
      <c r="C313" s="213" t="s">
        <v>193</v>
      </c>
      <c r="D313" s="232">
        <v>2</v>
      </c>
      <c r="E313" s="215">
        <v>135</v>
      </c>
      <c r="F313" s="364">
        <f>D313*E313</f>
        <v>270</v>
      </c>
      <c r="G313" s="365">
        <f>F313*0.09</f>
        <v>24.3</v>
      </c>
      <c r="H313" s="365">
        <f>F313*0.08</f>
        <v>21.6</v>
      </c>
      <c r="I313" s="366">
        <f>0.09+0.08</f>
        <v>0.16999999999999998</v>
      </c>
      <c r="J313" s="367">
        <f>G313+H313</f>
        <v>45.900000000000006</v>
      </c>
      <c r="K313" s="367">
        <f>(F313+J313)*0.12</f>
        <v>37.907999999999994</v>
      </c>
      <c r="L313" s="368">
        <f>J313+K313</f>
        <v>83.80799999999999</v>
      </c>
      <c r="M313" s="368">
        <f>F313+L313</f>
        <v>353.808</v>
      </c>
    </row>
    <row r="314" spans="1:13" ht="16.5">
      <c r="A314" s="216"/>
      <c r="B314" s="210" t="s">
        <v>38</v>
      </c>
      <c r="C314" s="217"/>
      <c r="D314" s="217"/>
      <c r="E314" s="456"/>
      <c r="F314" s="457"/>
      <c r="G314" s="458"/>
      <c r="H314" s="458"/>
      <c r="I314" s="459"/>
      <c r="J314" s="460"/>
      <c r="K314" s="460"/>
      <c r="L314" s="218"/>
      <c r="M314" s="219">
        <f>SUM(M309:M313)</f>
        <v>23744.18592</v>
      </c>
    </row>
    <row r="315" spans="1:13" ht="16.5">
      <c r="A315" s="228"/>
      <c r="B315" s="91" t="s">
        <v>25</v>
      </c>
      <c r="C315" s="229"/>
      <c r="D315" s="229"/>
      <c r="E315" s="450"/>
      <c r="F315" s="451"/>
      <c r="G315" s="452"/>
      <c r="H315" s="452"/>
      <c r="I315" s="453"/>
      <c r="J315" s="454"/>
      <c r="K315" s="454"/>
      <c r="L315" s="230"/>
      <c r="M315" s="231"/>
    </row>
    <row r="316" spans="1:13" ht="16.5">
      <c r="A316" s="206"/>
      <c r="B316" s="92" t="s">
        <v>39</v>
      </c>
      <c r="C316" s="96" t="s">
        <v>89</v>
      </c>
      <c r="D316" s="37">
        <v>56</v>
      </c>
      <c r="E316" s="383">
        <v>74.32</v>
      </c>
      <c r="F316" s="364">
        <f aca="true" t="shared" si="81" ref="F316:F331">D316*E316</f>
        <v>4161.92</v>
      </c>
      <c r="G316" s="365">
        <f aca="true" t="shared" si="82" ref="G316:G331">F316*0.09</f>
        <v>374.5728</v>
      </c>
      <c r="H316" s="365">
        <f aca="true" t="shared" si="83" ref="H316:H331">F316*0.08</f>
        <v>332.9536</v>
      </c>
      <c r="I316" s="366">
        <f aca="true" t="shared" si="84" ref="I316:I331">0.09+0.08</f>
        <v>0.16999999999999998</v>
      </c>
      <c r="J316" s="367">
        <f aca="true" t="shared" si="85" ref="J316:J331">G316+H316</f>
        <v>707.5264</v>
      </c>
      <c r="K316" s="367">
        <f aca="true" t="shared" si="86" ref="K316:K331">(F316+J316)*0.12</f>
        <v>584.3335679999999</v>
      </c>
      <c r="L316" s="368">
        <f aca="true" t="shared" si="87" ref="L316:L331">J316+K316</f>
        <v>1291.8599679999998</v>
      </c>
      <c r="M316" s="368">
        <f aca="true" t="shared" si="88" ref="M316:M331">F316+L316</f>
        <v>5453.779968</v>
      </c>
    </row>
    <row r="317" spans="1:13" ht="16.5">
      <c r="A317" s="206"/>
      <c r="B317" s="92" t="s">
        <v>41</v>
      </c>
      <c r="C317" s="96" t="s">
        <v>31</v>
      </c>
      <c r="D317" s="37">
        <v>34</v>
      </c>
      <c r="E317" s="383">
        <v>6.44</v>
      </c>
      <c r="F317" s="364">
        <f t="shared" si="81"/>
        <v>218.96</v>
      </c>
      <c r="G317" s="365">
        <f t="shared" si="82"/>
        <v>19.7064</v>
      </c>
      <c r="H317" s="365">
        <f t="shared" si="83"/>
        <v>17.5168</v>
      </c>
      <c r="I317" s="366">
        <f t="shared" si="84"/>
        <v>0.16999999999999998</v>
      </c>
      <c r="J317" s="367">
        <f t="shared" si="85"/>
        <v>37.2232</v>
      </c>
      <c r="K317" s="367">
        <f t="shared" si="86"/>
        <v>30.741984</v>
      </c>
      <c r="L317" s="368">
        <f t="shared" si="87"/>
        <v>67.965184</v>
      </c>
      <c r="M317" s="368">
        <f t="shared" si="88"/>
        <v>286.925184</v>
      </c>
    </row>
    <row r="318" spans="1:13" ht="16.5">
      <c r="A318" s="206"/>
      <c r="B318" s="92" t="s">
        <v>42</v>
      </c>
      <c r="C318" s="96" t="s">
        <v>31</v>
      </c>
      <c r="D318" s="37">
        <v>28</v>
      </c>
      <c r="E318" s="383">
        <v>4.95</v>
      </c>
      <c r="F318" s="364">
        <f t="shared" si="81"/>
        <v>138.6</v>
      </c>
      <c r="G318" s="365">
        <f t="shared" si="82"/>
        <v>12.473999999999998</v>
      </c>
      <c r="H318" s="365">
        <f t="shared" si="83"/>
        <v>11.088</v>
      </c>
      <c r="I318" s="366">
        <f t="shared" si="84"/>
        <v>0.16999999999999998</v>
      </c>
      <c r="J318" s="367">
        <f t="shared" si="85"/>
        <v>23.561999999999998</v>
      </c>
      <c r="K318" s="367">
        <f t="shared" si="86"/>
        <v>19.459439999999997</v>
      </c>
      <c r="L318" s="368">
        <f t="shared" si="87"/>
        <v>43.02144</v>
      </c>
      <c r="M318" s="368">
        <f t="shared" si="88"/>
        <v>181.62144</v>
      </c>
    </row>
    <row r="319" spans="1:13" ht="16.5">
      <c r="A319" s="206"/>
      <c r="B319" s="92" t="s">
        <v>43</v>
      </c>
      <c r="C319" s="96" t="s">
        <v>31</v>
      </c>
      <c r="D319" s="37">
        <v>34</v>
      </c>
      <c r="E319" s="383">
        <v>13.39</v>
      </c>
      <c r="F319" s="364">
        <f t="shared" si="81"/>
        <v>455.26</v>
      </c>
      <c r="G319" s="365">
        <f t="shared" si="82"/>
        <v>40.9734</v>
      </c>
      <c r="H319" s="365">
        <f t="shared" si="83"/>
        <v>36.4208</v>
      </c>
      <c r="I319" s="366">
        <f t="shared" si="84"/>
        <v>0.16999999999999998</v>
      </c>
      <c r="J319" s="367">
        <f t="shared" si="85"/>
        <v>77.3942</v>
      </c>
      <c r="K319" s="367">
        <f t="shared" si="86"/>
        <v>63.91850399999999</v>
      </c>
      <c r="L319" s="368">
        <f t="shared" si="87"/>
        <v>141.312704</v>
      </c>
      <c r="M319" s="368">
        <f t="shared" si="88"/>
        <v>596.5727039999999</v>
      </c>
    </row>
    <row r="320" spans="1:13" ht="16.5">
      <c r="A320" s="206"/>
      <c r="B320" s="92" t="s">
        <v>40</v>
      </c>
      <c r="C320" s="96" t="s">
        <v>89</v>
      </c>
      <c r="D320" s="37">
        <v>5</v>
      </c>
      <c r="E320" s="383">
        <v>89.32</v>
      </c>
      <c r="F320" s="364">
        <f t="shared" si="81"/>
        <v>446.59999999999997</v>
      </c>
      <c r="G320" s="365">
        <f t="shared" si="82"/>
        <v>40.193999999999996</v>
      </c>
      <c r="H320" s="365">
        <f t="shared" si="83"/>
        <v>35.728</v>
      </c>
      <c r="I320" s="366">
        <f t="shared" si="84"/>
        <v>0.16999999999999998</v>
      </c>
      <c r="J320" s="367">
        <f t="shared" si="85"/>
        <v>75.922</v>
      </c>
      <c r="K320" s="367">
        <f t="shared" si="86"/>
        <v>62.70263999999999</v>
      </c>
      <c r="L320" s="368">
        <f t="shared" si="87"/>
        <v>138.62464</v>
      </c>
      <c r="M320" s="368">
        <f t="shared" si="88"/>
        <v>585.2246399999999</v>
      </c>
    </row>
    <row r="321" spans="1:13" ht="16.5">
      <c r="A321" s="206"/>
      <c r="B321" s="92" t="s">
        <v>84</v>
      </c>
      <c r="C321" s="96" t="s">
        <v>31</v>
      </c>
      <c r="D321" s="37">
        <v>3</v>
      </c>
      <c r="E321" s="383">
        <v>8.36</v>
      </c>
      <c r="F321" s="364">
        <f t="shared" si="81"/>
        <v>25.08</v>
      </c>
      <c r="G321" s="365">
        <f t="shared" si="82"/>
        <v>2.2571999999999997</v>
      </c>
      <c r="H321" s="365">
        <f t="shared" si="83"/>
        <v>2.0063999999999997</v>
      </c>
      <c r="I321" s="366">
        <f t="shared" si="84"/>
        <v>0.16999999999999998</v>
      </c>
      <c r="J321" s="367">
        <f t="shared" si="85"/>
        <v>4.263599999999999</v>
      </c>
      <c r="K321" s="367">
        <f t="shared" si="86"/>
        <v>3.521232</v>
      </c>
      <c r="L321" s="368">
        <f t="shared" si="87"/>
        <v>7.784832</v>
      </c>
      <c r="M321" s="368">
        <f t="shared" si="88"/>
        <v>32.864832</v>
      </c>
    </row>
    <row r="322" spans="1:13" ht="16.5">
      <c r="A322" s="206"/>
      <c r="B322" s="92" t="s">
        <v>85</v>
      </c>
      <c r="C322" s="96" t="s">
        <v>31</v>
      </c>
      <c r="D322" s="37">
        <v>3</v>
      </c>
      <c r="E322" s="383">
        <v>5.94</v>
      </c>
      <c r="F322" s="364">
        <f t="shared" si="81"/>
        <v>17.82</v>
      </c>
      <c r="G322" s="365">
        <f t="shared" si="82"/>
        <v>1.6038</v>
      </c>
      <c r="H322" s="365">
        <f t="shared" si="83"/>
        <v>1.4256</v>
      </c>
      <c r="I322" s="366">
        <f t="shared" si="84"/>
        <v>0.16999999999999998</v>
      </c>
      <c r="J322" s="367">
        <f t="shared" si="85"/>
        <v>3.0294</v>
      </c>
      <c r="K322" s="367">
        <f t="shared" si="86"/>
        <v>2.501928</v>
      </c>
      <c r="L322" s="368">
        <f t="shared" si="87"/>
        <v>5.531328</v>
      </c>
      <c r="M322" s="368">
        <f t="shared" si="88"/>
        <v>23.351328000000002</v>
      </c>
    </row>
    <row r="323" spans="1:13" ht="16.5">
      <c r="A323" s="206"/>
      <c r="B323" s="92" t="s">
        <v>86</v>
      </c>
      <c r="C323" s="96" t="s">
        <v>31</v>
      </c>
      <c r="D323" s="37">
        <v>3</v>
      </c>
      <c r="E323" s="383">
        <v>20.33</v>
      </c>
      <c r="F323" s="364">
        <f t="shared" si="81"/>
        <v>60.989999999999995</v>
      </c>
      <c r="G323" s="365">
        <f t="shared" si="82"/>
        <v>5.4891</v>
      </c>
      <c r="H323" s="365">
        <f t="shared" si="83"/>
        <v>4.8792</v>
      </c>
      <c r="I323" s="366">
        <f t="shared" si="84"/>
        <v>0.16999999999999998</v>
      </c>
      <c r="J323" s="367">
        <f t="shared" si="85"/>
        <v>10.3683</v>
      </c>
      <c r="K323" s="367">
        <f t="shared" si="86"/>
        <v>8.562996</v>
      </c>
      <c r="L323" s="368">
        <f t="shared" si="87"/>
        <v>18.931296</v>
      </c>
      <c r="M323" s="368">
        <f t="shared" si="88"/>
        <v>79.921296</v>
      </c>
    </row>
    <row r="324" spans="1:13" ht="16.5">
      <c r="A324" s="206"/>
      <c r="B324" s="92" t="s">
        <v>171</v>
      </c>
      <c r="C324" s="96" t="s">
        <v>89</v>
      </c>
      <c r="D324" s="37">
        <v>9</v>
      </c>
      <c r="E324" s="383">
        <v>1424.5</v>
      </c>
      <c r="F324" s="364">
        <f t="shared" si="81"/>
        <v>12820.5</v>
      </c>
      <c r="G324" s="365">
        <f t="shared" si="82"/>
        <v>1153.845</v>
      </c>
      <c r="H324" s="365">
        <f t="shared" si="83"/>
        <v>1025.64</v>
      </c>
      <c r="I324" s="366">
        <f t="shared" si="84"/>
        <v>0.16999999999999998</v>
      </c>
      <c r="J324" s="367">
        <f t="shared" si="85"/>
        <v>2179.485</v>
      </c>
      <c r="K324" s="367">
        <f t="shared" si="86"/>
        <v>1799.9982</v>
      </c>
      <c r="L324" s="368">
        <f t="shared" si="87"/>
        <v>3979.4832</v>
      </c>
      <c r="M324" s="368">
        <f t="shared" si="88"/>
        <v>16799.9832</v>
      </c>
    </row>
    <row r="325" spans="1:13" ht="16.5">
      <c r="A325" s="206"/>
      <c r="B325" s="92" t="s">
        <v>172</v>
      </c>
      <c r="C325" s="96" t="s">
        <v>51</v>
      </c>
      <c r="D325" s="37">
        <v>2</v>
      </c>
      <c r="E325" s="383">
        <v>50.23</v>
      </c>
      <c r="F325" s="364">
        <f t="shared" si="81"/>
        <v>100.46</v>
      </c>
      <c r="G325" s="365">
        <f t="shared" si="82"/>
        <v>9.0414</v>
      </c>
      <c r="H325" s="365">
        <f t="shared" si="83"/>
        <v>8.0368</v>
      </c>
      <c r="I325" s="366">
        <f t="shared" si="84"/>
        <v>0.16999999999999998</v>
      </c>
      <c r="J325" s="367">
        <f t="shared" si="85"/>
        <v>17.0782</v>
      </c>
      <c r="K325" s="367">
        <f t="shared" si="86"/>
        <v>14.104583999999997</v>
      </c>
      <c r="L325" s="368">
        <f t="shared" si="87"/>
        <v>31.182783999999998</v>
      </c>
      <c r="M325" s="368">
        <f t="shared" si="88"/>
        <v>131.642784</v>
      </c>
    </row>
    <row r="326" spans="1:13" ht="16.5">
      <c r="A326" s="206"/>
      <c r="B326" s="92" t="s">
        <v>87</v>
      </c>
      <c r="C326" s="96" t="s">
        <v>31</v>
      </c>
      <c r="D326" s="37">
        <v>10</v>
      </c>
      <c r="E326" s="383">
        <v>97.83</v>
      </c>
      <c r="F326" s="364">
        <f t="shared" si="81"/>
        <v>978.3</v>
      </c>
      <c r="G326" s="365">
        <f t="shared" si="82"/>
        <v>88.047</v>
      </c>
      <c r="H326" s="365">
        <f t="shared" si="83"/>
        <v>78.264</v>
      </c>
      <c r="I326" s="366">
        <f t="shared" si="84"/>
        <v>0.16999999999999998</v>
      </c>
      <c r="J326" s="367">
        <f t="shared" si="85"/>
        <v>166.31099999999998</v>
      </c>
      <c r="K326" s="367">
        <f t="shared" si="86"/>
        <v>137.35331999999997</v>
      </c>
      <c r="L326" s="368">
        <f t="shared" si="87"/>
        <v>303.66432</v>
      </c>
      <c r="M326" s="368">
        <f t="shared" si="88"/>
        <v>1281.96432</v>
      </c>
    </row>
    <row r="327" spans="1:13" ht="16.5">
      <c r="A327" s="206"/>
      <c r="B327" s="92" t="s">
        <v>46</v>
      </c>
      <c r="C327" s="96" t="s">
        <v>31</v>
      </c>
      <c r="D327" s="37">
        <v>3</v>
      </c>
      <c r="E327" s="383">
        <v>825</v>
      </c>
      <c r="F327" s="364">
        <f t="shared" si="81"/>
        <v>2475</v>
      </c>
      <c r="G327" s="365">
        <f t="shared" si="82"/>
        <v>222.75</v>
      </c>
      <c r="H327" s="365">
        <f t="shared" si="83"/>
        <v>198</v>
      </c>
      <c r="I327" s="366">
        <f t="shared" si="84"/>
        <v>0.16999999999999998</v>
      </c>
      <c r="J327" s="367">
        <f t="shared" si="85"/>
        <v>420.75</v>
      </c>
      <c r="K327" s="367">
        <f t="shared" si="86"/>
        <v>347.49</v>
      </c>
      <c r="L327" s="368">
        <f t="shared" si="87"/>
        <v>768.24</v>
      </c>
      <c r="M327" s="368">
        <f t="shared" si="88"/>
        <v>3243.24</v>
      </c>
    </row>
    <row r="328" spans="1:13" ht="16.5">
      <c r="A328" s="206"/>
      <c r="B328" s="92" t="s">
        <v>27</v>
      </c>
      <c r="C328" s="96" t="s">
        <v>34</v>
      </c>
      <c r="D328" s="37">
        <v>15</v>
      </c>
      <c r="E328" s="383">
        <v>82.5</v>
      </c>
      <c r="F328" s="364">
        <f t="shared" si="81"/>
        <v>1237.5</v>
      </c>
      <c r="G328" s="365">
        <f t="shared" si="82"/>
        <v>111.375</v>
      </c>
      <c r="H328" s="365">
        <f t="shared" si="83"/>
        <v>99</v>
      </c>
      <c r="I328" s="366">
        <f t="shared" si="84"/>
        <v>0.16999999999999998</v>
      </c>
      <c r="J328" s="367">
        <f t="shared" si="85"/>
        <v>210.375</v>
      </c>
      <c r="K328" s="367">
        <f t="shared" si="86"/>
        <v>173.745</v>
      </c>
      <c r="L328" s="368">
        <f t="shared" si="87"/>
        <v>384.12</v>
      </c>
      <c r="M328" s="368">
        <f t="shared" si="88"/>
        <v>1621.62</v>
      </c>
    </row>
    <row r="329" spans="1:13" ht="16.5">
      <c r="A329" s="206"/>
      <c r="B329" s="92" t="s">
        <v>88</v>
      </c>
      <c r="C329" s="96" t="s">
        <v>35</v>
      </c>
      <c r="D329" s="37">
        <v>5</v>
      </c>
      <c r="E329" s="383">
        <v>74.4</v>
      </c>
      <c r="F329" s="364">
        <f t="shared" si="81"/>
        <v>372</v>
      </c>
      <c r="G329" s="365">
        <f t="shared" si="82"/>
        <v>33.48</v>
      </c>
      <c r="H329" s="365">
        <f t="shared" si="83"/>
        <v>29.76</v>
      </c>
      <c r="I329" s="366">
        <f t="shared" si="84"/>
        <v>0.16999999999999998</v>
      </c>
      <c r="J329" s="367">
        <f t="shared" si="85"/>
        <v>63.239999999999995</v>
      </c>
      <c r="K329" s="367">
        <f t="shared" si="86"/>
        <v>52.2288</v>
      </c>
      <c r="L329" s="368">
        <f t="shared" si="87"/>
        <v>115.46879999999999</v>
      </c>
      <c r="M329" s="368">
        <f t="shared" si="88"/>
        <v>487.4688</v>
      </c>
    </row>
    <row r="330" spans="1:13" ht="16.5">
      <c r="A330" s="206"/>
      <c r="B330" s="92" t="s">
        <v>26</v>
      </c>
      <c r="C330" s="96" t="s">
        <v>32</v>
      </c>
      <c r="D330" s="37">
        <v>10</v>
      </c>
      <c r="E330" s="383">
        <v>27.5</v>
      </c>
      <c r="F330" s="364">
        <f t="shared" si="81"/>
        <v>275</v>
      </c>
      <c r="G330" s="365">
        <f t="shared" si="82"/>
        <v>24.75</v>
      </c>
      <c r="H330" s="365">
        <f t="shared" si="83"/>
        <v>22</v>
      </c>
      <c r="I330" s="366">
        <f t="shared" si="84"/>
        <v>0.16999999999999998</v>
      </c>
      <c r="J330" s="367">
        <f t="shared" si="85"/>
        <v>46.75</v>
      </c>
      <c r="K330" s="367">
        <f t="shared" si="86"/>
        <v>38.61</v>
      </c>
      <c r="L330" s="368">
        <f t="shared" si="87"/>
        <v>85.36</v>
      </c>
      <c r="M330" s="368">
        <f t="shared" si="88"/>
        <v>360.36</v>
      </c>
    </row>
    <row r="331" spans="1:13" ht="33">
      <c r="A331" s="206"/>
      <c r="B331" s="95" t="s">
        <v>47</v>
      </c>
      <c r="C331" s="97" t="s">
        <v>30</v>
      </c>
      <c r="D331" s="37">
        <v>1</v>
      </c>
      <c r="E331" s="396">
        <v>10000</v>
      </c>
      <c r="F331" s="364">
        <f t="shared" si="81"/>
        <v>10000</v>
      </c>
      <c r="G331" s="365">
        <f t="shared" si="82"/>
        <v>900</v>
      </c>
      <c r="H331" s="365">
        <f t="shared" si="83"/>
        <v>800</v>
      </c>
      <c r="I331" s="366">
        <f t="shared" si="84"/>
        <v>0.16999999999999998</v>
      </c>
      <c r="J331" s="367">
        <f t="shared" si="85"/>
        <v>1700</v>
      </c>
      <c r="K331" s="367">
        <f t="shared" si="86"/>
        <v>1404</v>
      </c>
      <c r="L331" s="368">
        <f t="shared" si="87"/>
        <v>3104</v>
      </c>
      <c r="M331" s="368">
        <f t="shared" si="88"/>
        <v>13104</v>
      </c>
    </row>
    <row r="332" spans="1:13" ht="16.5">
      <c r="A332" s="216"/>
      <c r="B332" s="210" t="s">
        <v>38</v>
      </c>
      <c r="C332" s="217"/>
      <c r="D332" s="217"/>
      <c r="E332" s="456"/>
      <c r="F332" s="457"/>
      <c r="G332" s="458"/>
      <c r="H332" s="458"/>
      <c r="I332" s="459"/>
      <c r="J332" s="460"/>
      <c r="K332" s="460"/>
      <c r="L332" s="218"/>
      <c r="M332" s="219">
        <f>SUM(M316:M331)</f>
        <v>44270.540495999994</v>
      </c>
    </row>
    <row r="333" spans="1:13" ht="16.5">
      <c r="A333" s="228"/>
      <c r="B333" s="91" t="s">
        <v>94</v>
      </c>
      <c r="C333" s="229"/>
      <c r="D333" s="229"/>
      <c r="E333" s="450"/>
      <c r="F333" s="451"/>
      <c r="G333" s="452"/>
      <c r="H333" s="452"/>
      <c r="I333" s="453"/>
      <c r="J333" s="454"/>
      <c r="K333" s="454"/>
      <c r="L333" s="230"/>
      <c r="M333" s="231"/>
    </row>
    <row r="334" spans="1:13" ht="16.5">
      <c r="A334" s="206"/>
      <c r="B334" s="92" t="s">
        <v>48</v>
      </c>
      <c r="C334" s="96" t="s">
        <v>33</v>
      </c>
      <c r="D334" s="37">
        <v>510</v>
      </c>
      <c r="E334" s="461">
        <v>18.75</v>
      </c>
      <c r="F334" s="364">
        <f>D334*E334</f>
        <v>9562.5</v>
      </c>
      <c r="G334" s="365">
        <f>F334*0.09</f>
        <v>860.625</v>
      </c>
      <c r="H334" s="365">
        <f>F334*0.08</f>
        <v>765</v>
      </c>
      <c r="I334" s="366">
        <f>0.09+0.08</f>
        <v>0.16999999999999998</v>
      </c>
      <c r="J334" s="367">
        <f>G334+H334</f>
        <v>1625.625</v>
      </c>
      <c r="K334" s="367">
        <f>(F334+J334)*0.12</f>
        <v>1342.575</v>
      </c>
      <c r="L334" s="368">
        <f>J334+K334</f>
        <v>2968.2</v>
      </c>
      <c r="M334" s="368">
        <f>F334+L334</f>
        <v>12530.7</v>
      </c>
    </row>
    <row r="335" spans="1:13" ht="16.5">
      <c r="A335" s="206"/>
      <c r="B335" s="92" t="s">
        <v>52</v>
      </c>
      <c r="C335" s="96" t="s">
        <v>33</v>
      </c>
      <c r="D335" s="37">
        <v>90</v>
      </c>
      <c r="E335" s="461">
        <v>28.7</v>
      </c>
      <c r="F335" s="364">
        <f>D335*E335</f>
        <v>2583</v>
      </c>
      <c r="G335" s="365">
        <f>F335*0.09</f>
        <v>232.47</v>
      </c>
      <c r="H335" s="365">
        <f>F335*0.08</f>
        <v>206.64000000000001</v>
      </c>
      <c r="I335" s="366">
        <f>0.09+0.08</f>
        <v>0.16999999999999998</v>
      </c>
      <c r="J335" s="367">
        <f>G335+H335</f>
        <v>439.11</v>
      </c>
      <c r="K335" s="367">
        <f>(F335+J335)*0.12</f>
        <v>362.6532</v>
      </c>
      <c r="L335" s="368">
        <f>J335+K335</f>
        <v>801.7632000000001</v>
      </c>
      <c r="M335" s="368">
        <f>F335+L335</f>
        <v>3384.7632000000003</v>
      </c>
    </row>
    <row r="336" spans="1:13" ht="16.5">
      <c r="A336" s="206"/>
      <c r="B336" s="92" t="s">
        <v>98</v>
      </c>
      <c r="C336" s="96" t="s">
        <v>33</v>
      </c>
      <c r="D336" s="37">
        <v>27</v>
      </c>
      <c r="E336" s="461">
        <v>34.92</v>
      </c>
      <c r="F336" s="364">
        <f>D336*E336</f>
        <v>942.84</v>
      </c>
      <c r="G336" s="365">
        <f>F336*0.09</f>
        <v>84.8556</v>
      </c>
      <c r="H336" s="365">
        <f>F336*0.08</f>
        <v>75.4272</v>
      </c>
      <c r="I336" s="366">
        <f>0.09+0.08</f>
        <v>0.16999999999999998</v>
      </c>
      <c r="J336" s="367">
        <f>G336+H336</f>
        <v>160.2828</v>
      </c>
      <c r="K336" s="367">
        <f>(F336+J336)*0.12</f>
        <v>132.374736</v>
      </c>
      <c r="L336" s="368">
        <f>J336+K336</f>
        <v>292.65753600000005</v>
      </c>
      <c r="M336" s="368">
        <f>F336+L336</f>
        <v>1235.497536</v>
      </c>
    </row>
    <row r="337" spans="1:13" ht="16.5">
      <c r="A337" s="206"/>
      <c r="B337" s="92" t="s">
        <v>170</v>
      </c>
      <c r="C337" s="96" t="s">
        <v>33</v>
      </c>
      <c r="D337" s="37">
        <v>81</v>
      </c>
      <c r="E337" s="461">
        <v>126.61</v>
      </c>
      <c r="F337" s="364">
        <f>D337*E337</f>
        <v>10255.41</v>
      </c>
      <c r="G337" s="365">
        <f>F337*0.09</f>
        <v>922.9869</v>
      </c>
      <c r="H337" s="365">
        <f>F337*0.08</f>
        <v>820.4328</v>
      </c>
      <c r="I337" s="366">
        <f>0.09+0.08</f>
        <v>0.16999999999999998</v>
      </c>
      <c r="J337" s="367">
        <f>G337+H337</f>
        <v>1743.4197</v>
      </c>
      <c r="K337" s="367">
        <f>(F337+J337)*0.12</f>
        <v>1439.8595639999999</v>
      </c>
      <c r="L337" s="368">
        <f>J337+K337</f>
        <v>3183.279264</v>
      </c>
      <c r="M337" s="368">
        <f>F337+L337</f>
        <v>13438.689264</v>
      </c>
    </row>
    <row r="338" spans="1:13" ht="16.5">
      <c r="A338" s="216"/>
      <c r="B338" s="210" t="s">
        <v>38</v>
      </c>
      <c r="C338" s="217"/>
      <c r="D338" s="217"/>
      <c r="E338" s="456"/>
      <c r="F338" s="457"/>
      <c r="G338" s="458"/>
      <c r="H338" s="458"/>
      <c r="I338" s="459"/>
      <c r="J338" s="460"/>
      <c r="K338" s="460"/>
      <c r="L338" s="218"/>
      <c r="M338" s="219">
        <f>SUM(M334:M337)</f>
        <v>30589.65</v>
      </c>
    </row>
    <row r="339" spans="1:13" ht="16.5">
      <c r="A339" s="228"/>
      <c r="B339" s="91" t="s">
        <v>28</v>
      </c>
      <c r="C339" s="229"/>
      <c r="D339" s="229"/>
      <c r="E339" s="462"/>
      <c r="F339" s="451"/>
      <c r="G339" s="452"/>
      <c r="H339" s="452"/>
      <c r="I339" s="453"/>
      <c r="J339" s="454"/>
      <c r="K339" s="454"/>
      <c r="L339" s="230"/>
      <c r="M339" s="231"/>
    </row>
    <row r="340" spans="1:13" ht="16.5">
      <c r="A340" s="206"/>
      <c r="B340" s="92" t="s">
        <v>215</v>
      </c>
      <c r="C340" s="96" t="s">
        <v>16</v>
      </c>
      <c r="D340" s="183">
        <v>17</v>
      </c>
      <c r="E340" s="463">
        <v>1807</v>
      </c>
      <c r="F340" s="364">
        <f>D340*E340</f>
        <v>30719</v>
      </c>
      <c r="G340" s="365">
        <f>F340*0.09</f>
        <v>2764.71</v>
      </c>
      <c r="H340" s="365">
        <f>F340*0.08</f>
        <v>2457.52</v>
      </c>
      <c r="I340" s="366">
        <f>0.09+0.08</f>
        <v>0.16999999999999998</v>
      </c>
      <c r="J340" s="367">
        <f>G340+H340</f>
        <v>5222.23</v>
      </c>
      <c r="K340" s="367">
        <f>(F340+J340)*0.12</f>
        <v>4312.9475999999995</v>
      </c>
      <c r="L340" s="368">
        <f>J340+K340</f>
        <v>9535.177599999999</v>
      </c>
      <c r="M340" s="368">
        <f>F340+L340</f>
        <v>40254.177599999995</v>
      </c>
    </row>
    <row r="341" spans="1:13" ht="16.5">
      <c r="A341" s="206"/>
      <c r="B341" s="92" t="s">
        <v>216</v>
      </c>
      <c r="C341" s="96" t="s">
        <v>16</v>
      </c>
      <c r="D341" s="183">
        <v>1</v>
      </c>
      <c r="E341" s="463">
        <v>2079</v>
      </c>
      <c r="F341" s="364">
        <f>D341*E341</f>
        <v>2079</v>
      </c>
      <c r="G341" s="365">
        <f>F341*0.09</f>
        <v>187.10999999999999</v>
      </c>
      <c r="H341" s="365">
        <f>F341*0.08</f>
        <v>166.32</v>
      </c>
      <c r="I341" s="366">
        <f>0.09+0.08</f>
        <v>0.16999999999999998</v>
      </c>
      <c r="J341" s="367">
        <f>G341+H341</f>
        <v>353.42999999999995</v>
      </c>
      <c r="K341" s="367">
        <f>(F341+J341)*0.12</f>
        <v>291.8916</v>
      </c>
      <c r="L341" s="368">
        <f>J341+K341</f>
        <v>645.3216</v>
      </c>
      <c r="M341" s="368">
        <f>F341+L341</f>
        <v>2724.3216</v>
      </c>
    </row>
    <row r="342" spans="1:13" ht="16.5">
      <c r="A342" s="206"/>
      <c r="B342" s="92" t="s">
        <v>101</v>
      </c>
      <c r="C342" s="96" t="s">
        <v>16</v>
      </c>
      <c r="D342" s="183">
        <v>1</v>
      </c>
      <c r="E342" s="463">
        <v>20748.95</v>
      </c>
      <c r="F342" s="364">
        <f>D342*E342</f>
        <v>20748.95</v>
      </c>
      <c r="G342" s="365">
        <f>F342*0.09</f>
        <v>1867.4055</v>
      </c>
      <c r="H342" s="365">
        <f>F342*0.08</f>
        <v>1659.9160000000002</v>
      </c>
      <c r="I342" s="366">
        <f>0.09+0.08</f>
        <v>0.16999999999999998</v>
      </c>
      <c r="J342" s="367">
        <f>G342+H342</f>
        <v>3527.3215</v>
      </c>
      <c r="K342" s="367">
        <f>(F342+J342)*0.12</f>
        <v>2913.1525800000004</v>
      </c>
      <c r="L342" s="368">
        <f>J342+K342</f>
        <v>6440.47408</v>
      </c>
      <c r="M342" s="368">
        <f>F342+L342</f>
        <v>27189.42408</v>
      </c>
    </row>
    <row r="343" spans="1:13" ht="16.5">
      <c r="A343" s="206"/>
      <c r="B343" s="92" t="s">
        <v>173</v>
      </c>
      <c r="C343" s="96"/>
      <c r="D343" s="183"/>
      <c r="E343" s="464"/>
      <c r="F343" s="465"/>
      <c r="G343" s="466"/>
      <c r="H343" s="466"/>
      <c r="I343" s="467"/>
      <c r="J343" s="468"/>
      <c r="K343" s="468"/>
      <c r="L343" s="196"/>
      <c r="M343" s="197"/>
    </row>
    <row r="344" spans="1:13" ht="16.5">
      <c r="A344" s="206"/>
      <c r="B344" s="95" t="s">
        <v>221</v>
      </c>
      <c r="C344" s="96"/>
      <c r="D344" s="183"/>
      <c r="E344" s="464"/>
      <c r="F344" s="465"/>
      <c r="G344" s="466"/>
      <c r="H344" s="466"/>
      <c r="I344" s="467"/>
      <c r="J344" s="468"/>
      <c r="K344" s="468"/>
      <c r="L344" s="196"/>
      <c r="M344" s="197"/>
    </row>
    <row r="345" spans="1:13" ht="16.5">
      <c r="A345" s="206"/>
      <c r="B345" s="119"/>
      <c r="C345" s="96"/>
      <c r="D345" s="183"/>
      <c r="E345" s="464"/>
      <c r="F345" s="465"/>
      <c r="G345" s="466"/>
      <c r="H345" s="466"/>
      <c r="I345" s="467"/>
      <c r="J345" s="468"/>
      <c r="K345" s="468"/>
      <c r="L345" s="196"/>
      <c r="M345" s="197"/>
    </row>
    <row r="346" spans="1:13" ht="16.5">
      <c r="A346" s="206"/>
      <c r="B346" s="211" t="s">
        <v>166</v>
      </c>
      <c r="C346" s="214" t="s">
        <v>16</v>
      </c>
      <c r="D346" s="233">
        <v>1</v>
      </c>
      <c r="E346" s="463">
        <v>2125</v>
      </c>
      <c r="F346" s="364">
        <f>D346*E346</f>
        <v>2125</v>
      </c>
      <c r="G346" s="365">
        <f>F346*0.09</f>
        <v>191.25</v>
      </c>
      <c r="H346" s="365">
        <f>F346*0.08</f>
        <v>170</v>
      </c>
      <c r="I346" s="366">
        <f>0.09+0.08</f>
        <v>0.16999999999999998</v>
      </c>
      <c r="J346" s="367">
        <f>G346+H346</f>
        <v>361.25</v>
      </c>
      <c r="K346" s="367">
        <f>(F346+J346)*0.12</f>
        <v>298.34999999999997</v>
      </c>
      <c r="L346" s="368">
        <f>J346+K346</f>
        <v>659.5999999999999</v>
      </c>
      <c r="M346" s="368">
        <f>F346+L346</f>
        <v>2784.6</v>
      </c>
    </row>
    <row r="347" spans="1:13" ht="16.5">
      <c r="A347" s="206"/>
      <c r="B347" s="56"/>
      <c r="C347" s="23"/>
      <c r="D347" s="234"/>
      <c r="E347" s="463"/>
      <c r="F347" s="465"/>
      <c r="G347" s="466"/>
      <c r="H347" s="466"/>
      <c r="I347" s="467"/>
      <c r="J347" s="468"/>
      <c r="K347" s="468"/>
      <c r="L347" s="196"/>
      <c r="M347" s="197"/>
    </row>
    <row r="348" spans="1:13" ht="16.5">
      <c r="A348" s="206"/>
      <c r="B348" s="22" t="s">
        <v>167</v>
      </c>
      <c r="C348" s="23" t="s">
        <v>16</v>
      </c>
      <c r="D348" s="233">
        <v>1</v>
      </c>
      <c r="E348" s="463">
        <v>56250</v>
      </c>
      <c r="F348" s="364">
        <f>D348*E348</f>
        <v>56250</v>
      </c>
      <c r="G348" s="365">
        <f>F348*0.09</f>
        <v>5062.5</v>
      </c>
      <c r="H348" s="365">
        <f>F348*0.08</f>
        <v>4500</v>
      </c>
      <c r="I348" s="366">
        <f>0.09+0.08</f>
        <v>0.16999999999999998</v>
      </c>
      <c r="J348" s="367">
        <f>G348+H348</f>
        <v>9562.5</v>
      </c>
      <c r="K348" s="367">
        <f>(F348+J348)*0.12</f>
        <v>7897.5</v>
      </c>
      <c r="L348" s="368">
        <f>J348+K348</f>
        <v>17460</v>
      </c>
      <c r="M348" s="368">
        <f>F348+L348</f>
        <v>73710</v>
      </c>
    </row>
    <row r="349" spans="1:13" ht="16.5">
      <c r="A349" s="206"/>
      <c r="B349" s="56"/>
      <c r="C349" s="23"/>
      <c r="D349" s="385"/>
      <c r="E349" s="464"/>
      <c r="F349" s="465"/>
      <c r="G349" s="466"/>
      <c r="H349" s="466"/>
      <c r="I349" s="467"/>
      <c r="J349" s="468"/>
      <c r="K349" s="468"/>
      <c r="L349" s="196"/>
      <c r="M349" s="197"/>
    </row>
    <row r="350" spans="1:13" ht="16.5">
      <c r="A350" s="216"/>
      <c r="B350" s="40" t="s">
        <v>38</v>
      </c>
      <c r="C350" s="217"/>
      <c r="D350" s="217"/>
      <c r="E350" s="456"/>
      <c r="F350" s="457"/>
      <c r="G350" s="458"/>
      <c r="H350" s="458"/>
      <c r="I350" s="459"/>
      <c r="J350" s="460"/>
      <c r="K350" s="460"/>
      <c r="L350" s="218"/>
      <c r="M350" s="219">
        <f>SUM(M340:M348)</f>
        <v>146662.52328000002</v>
      </c>
    </row>
    <row r="351" spans="1:13" ht="16.5">
      <c r="A351" s="220"/>
      <c r="B351" s="212" t="s">
        <v>196</v>
      </c>
      <c r="C351" s="221"/>
      <c r="D351" s="221"/>
      <c r="E351" s="378"/>
      <c r="F351" s="379"/>
      <c r="G351" s="380"/>
      <c r="H351" s="380"/>
      <c r="I351" s="381"/>
      <c r="J351" s="382"/>
      <c r="K351" s="382"/>
      <c r="L351" s="222"/>
      <c r="M351" s="223">
        <f>M350+M338+M332+M314</f>
        <v>245266.899696</v>
      </c>
    </row>
    <row r="352" spans="1:13" ht="23.25" customHeight="1">
      <c r="A352" s="164"/>
      <c r="B352" s="203" t="s">
        <v>154</v>
      </c>
      <c r="C352" s="179"/>
      <c r="D352" s="166"/>
      <c r="E352" s="470"/>
      <c r="F352" s="471"/>
      <c r="G352" s="472"/>
      <c r="H352" s="472"/>
      <c r="I352" s="473"/>
      <c r="J352" s="474"/>
      <c r="K352" s="474"/>
      <c r="L352" s="204"/>
      <c r="M352" s="205">
        <f>M351+M306+M261+M215</f>
        <v>1084825.752192</v>
      </c>
    </row>
    <row r="353" spans="1:13" ht="16.5">
      <c r="A353" s="174" t="s">
        <v>160</v>
      </c>
      <c r="B353" s="115" t="s">
        <v>102</v>
      </c>
      <c r="C353" s="121"/>
      <c r="D353" s="122"/>
      <c r="E353" s="393"/>
      <c r="F353" s="390"/>
      <c r="G353" s="391"/>
      <c r="H353" s="391"/>
      <c r="I353" s="392"/>
      <c r="J353" s="393"/>
      <c r="K353" s="393"/>
      <c r="L353" s="394"/>
      <c r="M353" s="51"/>
    </row>
    <row r="354" spans="1:13" ht="16.5">
      <c r="A354" s="89"/>
      <c r="B354" s="91" t="s">
        <v>25</v>
      </c>
      <c r="C354" s="70"/>
      <c r="D354" s="72"/>
      <c r="E354" s="361"/>
      <c r="F354" s="324"/>
      <c r="G354" s="376"/>
      <c r="H354" s="376"/>
      <c r="I354" s="377"/>
      <c r="J354" s="361"/>
      <c r="K354" s="361"/>
      <c r="L354" s="362"/>
      <c r="M354" s="362"/>
    </row>
    <row r="355" spans="1:17" ht="16.5">
      <c r="A355" s="125"/>
      <c r="B355" s="43" t="s">
        <v>81</v>
      </c>
      <c r="C355" s="96" t="s">
        <v>89</v>
      </c>
      <c r="D355" s="363">
        <v>42</v>
      </c>
      <c r="E355" s="383">
        <f aca="true" t="shared" si="89" ref="E355:E365">P355+Q355</f>
        <v>3027.3979999999997</v>
      </c>
      <c r="F355" s="364">
        <f aca="true" t="shared" si="90" ref="F355:F365">D355*E355</f>
        <v>127150.71599999999</v>
      </c>
      <c r="G355" s="365">
        <f aca="true" t="shared" si="91" ref="G355:G365">F355*0.09</f>
        <v>11443.564439999998</v>
      </c>
      <c r="H355" s="365">
        <f aca="true" t="shared" si="92" ref="H355:H365">F355*0.08</f>
        <v>10172.057279999999</v>
      </c>
      <c r="I355" s="366">
        <f aca="true" t="shared" si="93" ref="I355:I365">0.09+0.08</f>
        <v>0.16999999999999998</v>
      </c>
      <c r="J355" s="367">
        <f aca="true" t="shared" si="94" ref="J355:J365">G355+H355</f>
        <v>21615.621719999996</v>
      </c>
      <c r="K355" s="367">
        <f aca="true" t="shared" si="95" ref="K355:K365">(F355+J355)*0.12</f>
        <v>17851.9605264</v>
      </c>
      <c r="L355" s="368">
        <f aca="true" t="shared" si="96" ref="L355:L365">J355+K355</f>
        <v>39467.582246399994</v>
      </c>
      <c r="M355" s="368">
        <f aca="true" t="shared" si="97" ref="M355:M365">F355+L355</f>
        <v>166618.29824639997</v>
      </c>
      <c r="P355" s="108">
        <v>2752.18</v>
      </c>
      <c r="Q355" s="102">
        <f>P355*0.1</f>
        <v>275.218</v>
      </c>
    </row>
    <row r="356" spans="1:17" ht="16.5">
      <c r="A356" s="125"/>
      <c r="B356" s="43" t="s">
        <v>103</v>
      </c>
      <c r="C356" s="96" t="s">
        <v>31</v>
      </c>
      <c r="D356" s="363">
        <v>2</v>
      </c>
      <c r="E356" s="383">
        <f t="shared" si="89"/>
        <v>1654.884</v>
      </c>
      <c r="F356" s="364">
        <f t="shared" si="90"/>
        <v>3309.768</v>
      </c>
      <c r="G356" s="365">
        <f t="shared" si="91"/>
        <v>297.87912</v>
      </c>
      <c r="H356" s="365">
        <f t="shared" si="92"/>
        <v>264.78144000000003</v>
      </c>
      <c r="I356" s="366">
        <f t="shared" si="93"/>
        <v>0.16999999999999998</v>
      </c>
      <c r="J356" s="367">
        <f t="shared" si="94"/>
        <v>562.66056</v>
      </c>
      <c r="K356" s="367">
        <f t="shared" si="95"/>
        <v>464.6914272</v>
      </c>
      <c r="L356" s="368">
        <f t="shared" si="96"/>
        <v>1027.3519872000002</v>
      </c>
      <c r="M356" s="368">
        <f t="shared" si="97"/>
        <v>4337.1199872</v>
      </c>
      <c r="P356" s="108">
        <v>1504.44</v>
      </c>
      <c r="Q356" s="102">
        <f aca="true" t="shared" si="98" ref="Q356:Q364">P356*0.1</f>
        <v>150.44400000000002</v>
      </c>
    </row>
    <row r="357" spans="1:17" ht="16.5">
      <c r="A357" s="125"/>
      <c r="B357" s="43" t="s">
        <v>82</v>
      </c>
      <c r="C357" s="96" t="s">
        <v>31</v>
      </c>
      <c r="D357" s="363">
        <v>8</v>
      </c>
      <c r="E357" s="383">
        <f t="shared" si="89"/>
        <v>256.091</v>
      </c>
      <c r="F357" s="364">
        <f t="shared" si="90"/>
        <v>2048.728</v>
      </c>
      <c r="G357" s="365">
        <f t="shared" si="91"/>
        <v>184.38551999999999</v>
      </c>
      <c r="H357" s="365">
        <f t="shared" si="92"/>
        <v>163.89824000000002</v>
      </c>
      <c r="I357" s="366">
        <f t="shared" si="93"/>
        <v>0.16999999999999998</v>
      </c>
      <c r="J357" s="367">
        <f t="shared" si="94"/>
        <v>348.28376000000003</v>
      </c>
      <c r="K357" s="367">
        <f t="shared" si="95"/>
        <v>287.64141120000005</v>
      </c>
      <c r="L357" s="368">
        <f t="shared" si="96"/>
        <v>635.9251712</v>
      </c>
      <c r="M357" s="368">
        <f t="shared" si="97"/>
        <v>2684.6531712</v>
      </c>
      <c r="P357" s="108">
        <v>232.81</v>
      </c>
      <c r="Q357" s="102">
        <f t="shared" si="98"/>
        <v>23.281000000000002</v>
      </c>
    </row>
    <row r="358" spans="1:17" ht="16.5">
      <c r="A358" s="125"/>
      <c r="B358" s="43" t="s">
        <v>104</v>
      </c>
      <c r="C358" s="96" t="s">
        <v>89</v>
      </c>
      <c r="D358" s="363">
        <v>14</v>
      </c>
      <c r="E358" s="383">
        <f t="shared" si="89"/>
        <v>3700.488</v>
      </c>
      <c r="F358" s="364">
        <f t="shared" si="90"/>
        <v>51806.831999999995</v>
      </c>
      <c r="G358" s="365">
        <f t="shared" si="91"/>
        <v>4662.614879999999</v>
      </c>
      <c r="H358" s="365">
        <f t="shared" si="92"/>
        <v>4144.54656</v>
      </c>
      <c r="I358" s="366">
        <f t="shared" si="93"/>
        <v>0.16999999999999998</v>
      </c>
      <c r="J358" s="367">
        <f t="shared" si="94"/>
        <v>8807.16144</v>
      </c>
      <c r="K358" s="367">
        <f t="shared" si="95"/>
        <v>7273.679212799999</v>
      </c>
      <c r="L358" s="368">
        <f t="shared" si="96"/>
        <v>16080.840652799998</v>
      </c>
      <c r="M358" s="368">
        <f t="shared" si="97"/>
        <v>67887.67265279999</v>
      </c>
      <c r="P358" s="108">
        <v>3364.08</v>
      </c>
      <c r="Q358" s="102">
        <f t="shared" si="98"/>
        <v>336.408</v>
      </c>
    </row>
    <row r="359" spans="1:17" ht="16.5">
      <c r="A359" s="125"/>
      <c r="B359" s="43" t="s">
        <v>105</v>
      </c>
      <c r="C359" s="96" t="s">
        <v>31</v>
      </c>
      <c r="D359" s="363">
        <v>2</v>
      </c>
      <c r="E359" s="383">
        <f t="shared" si="89"/>
        <v>2502.016</v>
      </c>
      <c r="F359" s="364">
        <f t="shared" si="90"/>
        <v>5004.032</v>
      </c>
      <c r="G359" s="365">
        <f t="shared" si="91"/>
        <v>450.36288</v>
      </c>
      <c r="H359" s="365">
        <f t="shared" si="92"/>
        <v>400.32256</v>
      </c>
      <c r="I359" s="366">
        <f t="shared" si="93"/>
        <v>0.16999999999999998</v>
      </c>
      <c r="J359" s="367">
        <f t="shared" si="94"/>
        <v>850.68544</v>
      </c>
      <c r="K359" s="367">
        <f t="shared" si="95"/>
        <v>702.5660928</v>
      </c>
      <c r="L359" s="368">
        <f t="shared" si="96"/>
        <v>1553.2515328</v>
      </c>
      <c r="M359" s="368">
        <f t="shared" si="97"/>
        <v>6557.2835328</v>
      </c>
      <c r="P359" s="108">
        <v>2274.56</v>
      </c>
      <c r="Q359" s="102">
        <f t="shared" si="98"/>
        <v>227.45600000000002</v>
      </c>
    </row>
    <row r="360" spans="1:17" ht="16.5">
      <c r="A360" s="125"/>
      <c r="B360" s="43" t="s">
        <v>106</v>
      </c>
      <c r="C360" s="96" t="s">
        <v>31</v>
      </c>
      <c r="D360" s="363">
        <v>4</v>
      </c>
      <c r="E360" s="383">
        <f t="shared" si="89"/>
        <v>315.20500000000004</v>
      </c>
      <c r="F360" s="364">
        <f t="shared" si="90"/>
        <v>1260.8200000000002</v>
      </c>
      <c r="G360" s="365">
        <f t="shared" si="91"/>
        <v>113.47380000000001</v>
      </c>
      <c r="H360" s="365">
        <f t="shared" si="92"/>
        <v>100.86560000000001</v>
      </c>
      <c r="I360" s="366">
        <f t="shared" si="93"/>
        <v>0.16999999999999998</v>
      </c>
      <c r="J360" s="367">
        <f t="shared" si="94"/>
        <v>214.3394</v>
      </c>
      <c r="K360" s="367">
        <f t="shared" si="95"/>
        <v>177.01912800000002</v>
      </c>
      <c r="L360" s="368">
        <f t="shared" si="96"/>
        <v>391.35852800000004</v>
      </c>
      <c r="M360" s="368">
        <f t="shared" si="97"/>
        <v>1652.1785280000001</v>
      </c>
      <c r="P360" s="108">
        <v>286.55</v>
      </c>
      <c r="Q360" s="102">
        <f t="shared" si="98"/>
        <v>28.655</v>
      </c>
    </row>
    <row r="361" spans="1:17" ht="16.5">
      <c r="A361" s="125"/>
      <c r="B361" s="43" t="s">
        <v>107</v>
      </c>
      <c r="C361" s="96" t="s">
        <v>31</v>
      </c>
      <c r="D361" s="363">
        <v>5</v>
      </c>
      <c r="E361" s="383">
        <f t="shared" si="89"/>
        <v>1650</v>
      </c>
      <c r="F361" s="364">
        <f t="shared" si="90"/>
        <v>8250</v>
      </c>
      <c r="G361" s="365">
        <f t="shared" si="91"/>
        <v>742.5</v>
      </c>
      <c r="H361" s="365">
        <f t="shared" si="92"/>
        <v>660</v>
      </c>
      <c r="I361" s="366">
        <f t="shared" si="93"/>
        <v>0.16999999999999998</v>
      </c>
      <c r="J361" s="367">
        <f t="shared" si="94"/>
        <v>1402.5</v>
      </c>
      <c r="K361" s="367">
        <f t="shared" si="95"/>
        <v>1158.3</v>
      </c>
      <c r="L361" s="368">
        <f t="shared" si="96"/>
        <v>2560.8</v>
      </c>
      <c r="M361" s="368">
        <f t="shared" si="97"/>
        <v>10810.8</v>
      </c>
      <c r="P361" s="108">
        <v>1500</v>
      </c>
      <c r="Q361" s="102">
        <f t="shared" si="98"/>
        <v>150</v>
      </c>
    </row>
    <row r="362" spans="1:17" ht="16.5">
      <c r="A362" s="125"/>
      <c r="B362" s="43" t="s">
        <v>108</v>
      </c>
      <c r="C362" s="96" t="s">
        <v>31</v>
      </c>
      <c r="D362" s="363">
        <v>1</v>
      </c>
      <c r="E362" s="383">
        <f t="shared" si="89"/>
        <v>1925</v>
      </c>
      <c r="F362" s="364">
        <f t="shared" si="90"/>
        <v>1925</v>
      </c>
      <c r="G362" s="365">
        <f t="shared" si="91"/>
        <v>173.25</v>
      </c>
      <c r="H362" s="365">
        <f t="shared" si="92"/>
        <v>154</v>
      </c>
      <c r="I362" s="366">
        <f t="shared" si="93"/>
        <v>0.16999999999999998</v>
      </c>
      <c r="J362" s="367">
        <f t="shared" si="94"/>
        <v>327.25</v>
      </c>
      <c r="K362" s="367">
        <f t="shared" si="95"/>
        <v>270.27</v>
      </c>
      <c r="L362" s="368">
        <f t="shared" si="96"/>
        <v>597.52</v>
      </c>
      <c r="M362" s="368">
        <f t="shared" si="97"/>
        <v>2522.52</v>
      </c>
      <c r="P362" s="108">
        <v>1750</v>
      </c>
      <c r="Q362" s="102">
        <f t="shared" si="98"/>
        <v>175</v>
      </c>
    </row>
    <row r="363" spans="1:17" ht="16.5">
      <c r="A363" s="125"/>
      <c r="B363" s="43" t="s">
        <v>109</v>
      </c>
      <c r="C363" s="96" t="s">
        <v>35</v>
      </c>
      <c r="D363" s="363">
        <v>5</v>
      </c>
      <c r="E363" s="383">
        <f t="shared" si="89"/>
        <v>165</v>
      </c>
      <c r="F363" s="364">
        <f t="shared" si="90"/>
        <v>825</v>
      </c>
      <c r="G363" s="365">
        <f t="shared" si="91"/>
        <v>74.25</v>
      </c>
      <c r="H363" s="365">
        <f t="shared" si="92"/>
        <v>66</v>
      </c>
      <c r="I363" s="366">
        <f t="shared" si="93"/>
        <v>0.16999999999999998</v>
      </c>
      <c r="J363" s="367">
        <f t="shared" si="94"/>
        <v>140.25</v>
      </c>
      <c r="K363" s="367">
        <f t="shared" si="95"/>
        <v>115.83</v>
      </c>
      <c r="L363" s="368">
        <f t="shared" si="96"/>
        <v>256.08</v>
      </c>
      <c r="M363" s="368">
        <f t="shared" si="97"/>
        <v>1081.08</v>
      </c>
      <c r="P363" s="108">
        <v>150</v>
      </c>
      <c r="Q363" s="102">
        <f t="shared" si="98"/>
        <v>15</v>
      </c>
    </row>
    <row r="364" spans="1:17" ht="16.5">
      <c r="A364" s="125"/>
      <c r="B364" s="43" t="s">
        <v>26</v>
      </c>
      <c r="C364" s="96" t="s">
        <v>32</v>
      </c>
      <c r="D364" s="363">
        <v>5</v>
      </c>
      <c r="E364" s="383">
        <f t="shared" si="89"/>
        <v>27.5</v>
      </c>
      <c r="F364" s="364">
        <f t="shared" si="90"/>
        <v>137.5</v>
      </c>
      <c r="G364" s="365">
        <f t="shared" si="91"/>
        <v>12.375</v>
      </c>
      <c r="H364" s="365">
        <f t="shared" si="92"/>
        <v>11</v>
      </c>
      <c r="I364" s="366">
        <f t="shared" si="93"/>
        <v>0.16999999999999998</v>
      </c>
      <c r="J364" s="367">
        <f t="shared" si="94"/>
        <v>23.375</v>
      </c>
      <c r="K364" s="367">
        <f t="shared" si="95"/>
        <v>19.305</v>
      </c>
      <c r="L364" s="368">
        <f t="shared" si="96"/>
        <v>42.68</v>
      </c>
      <c r="M364" s="368">
        <f t="shared" si="97"/>
        <v>180.18</v>
      </c>
      <c r="P364" s="108">
        <v>25</v>
      </c>
      <c r="Q364" s="102">
        <f t="shared" si="98"/>
        <v>2.5</v>
      </c>
    </row>
    <row r="365" spans="1:17" ht="33">
      <c r="A365" s="125"/>
      <c r="B365" s="124" t="s">
        <v>47</v>
      </c>
      <c r="C365" s="96" t="s">
        <v>30</v>
      </c>
      <c r="D365" s="475">
        <v>1</v>
      </c>
      <c r="E365" s="383">
        <f t="shared" si="89"/>
        <v>10000</v>
      </c>
      <c r="F365" s="364">
        <f t="shared" si="90"/>
        <v>10000</v>
      </c>
      <c r="G365" s="365">
        <f t="shared" si="91"/>
        <v>900</v>
      </c>
      <c r="H365" s="365">
        <f t="shared" si="92"/>
        <v>800</v>
      </c>
      <c r="I365" s="366">
        <f t="shared" si="93"/>
        <v>0.16999999999999998</v>
      </c>
      <c r="J365" s="367">
        <f t="shared" si="94"/>
        <v>1700</v>
      </c>
      <c r="K365" s="367">
        <f t="shared" si="95"/>
        <v>1404</v>
      </c>
      <c r="L365" s="368">
        <f t="shared" si="96"/>
        <v>3104</v>
      </c>
      <c r="M365" s="368">
        <f t="shared" si="97"/>
        <v>13104</v>
      </c>
      <c r="P365" s="126">
        <v>8900</v>
      </c>
      <c r="Q365" s="127">
        <v>1100</v>
      </c>
    </row>
    <row r="366" spans="1:17" ht="16.5">
      <c r="A366" s="69"/>
      <c r="B366" s="66"/>
      <c r="C366" s="61"/>
      <c r="D366" s="374"/>
      <c r="E366" s="358"/>
      <c r="F366" s="355"/>
      <c r="G366" s="356"/>
      <c r="H366" s="356"/>
      <c r="I366" s="357"/>
      <c r="J366" s="358"/>
      <c r="K366" s="358"/>
      <c r="L366" s="360"/>
      <c r="M366" s="31">
        <f>SUM(M355:M365)</f>
        <v>277435.7861184</v>
      </c>
      <c r="P366" s="105"/>
      <c r="Q366" s="103"/>
    </row>
    <row r="367" spans="1:17" ht="16.5">
      <c r="A367" s="89"/>
      <c r="B367" s="91" t="s">
        <v>94</v>
      </c>
      <c r="C367" s="98"/>
      <c r="D367" s="375"/>
      <c r="E367" s="361"/>
      <c r="F367" s="324"/>
      <c r="G367" s="376"/>
      <c r="H367" s="376"/>
      <c r="I367" s="377"/>
      <c r="J367" s="361"/>
      <c r="K367" s="361"/>
      <c r="L367" s="362"/>
      <c r="M367" s="362"/>
      <c r="P367" s="99"/>
      <c r="Q367" s="100"/>
    </row>
    <row r="368" spans="1:17" ht="16.5">
      <c r="A368" s="52"/>
      <c r="B368" s="92" t="s">
        <v>50</v>
      </c>
      <c r="C368" s="96" t="s">
        <v>33</v>
      </c>
      <c r="D368" s="363">
        <v>483</v>
      </c>
      <c r="E368" s="383">
        <f>P368+Q368</f>
        <v>109.81</v>
      </c>
      <c r="F368" s="364">
        <f>D368*E368</f>
        <v>53038.23</v>
      </c>
      <c r="G368" s="365">
        <f>F368*0.09</f>
        <v>4773.4407</v>
      </c>
      <c r="H368" s="365">
        <f>F368*0.08</f>
        <v>4243.0584</v>
      </c>
      <c r="I368" s="366">
        <f>0.09+0.08</f>
        <v>0.16999999999999998</v>
      </c>
      <c r="J368" s="367">
        <f>G368+H368</f>
        <v>9016.4991</v>
      </c>
      <c r="K368" s="367">
        <f>(F368+J368)*0.12</f>
        <v>7446.567492</v>
      </c>
      <c r="L368" s="368">
        <f>J368+K368</f>
        <v>16463.066592000003</v>
      </c>
      <c r="M368" s="368">
        <f>F368+L368</f>
        <v>69501.296592</v>
      </c>
      <c r="P368" s="117">
        <v>97.73</v>
      </c>
      <c r="Q368" s="385">
        <v>12.08</v>
      </c>
    </row>
    <row r="369" spans="1:17" ht="16.5">
      <c r="A369" s="55"/>
      <c r="B369" s="92" t="s">
        <v>110</v>
      </c>
      <c r="C369" s="96" t="s">
        <v>33</v>
      </c>
      <c r="D369" s="363">
        <v>126</v>
      </c>
      <c r="E369" s="383">
        <f>P369+Q369</f>
        <v>495.33000000000004</v>
      </c>
      <c r="F369" s="364">
        <f>D369*E369</f>
        <v>62411.58</v>
      </c>
      <c r="G369" s="365">
        <f>F369*0.09</f>
        <v>5617.0422</v>
      </c>
      <c r="H369" s="365">
        <f>F369*0.08</f>
        <v>4992.9264</v>
      </c>
      <c r="I369" s="366">
        <f>0.09+0.08</f>
        <v>0.16999999999999998</v>
      </c>
      <c r="J369" s="367">
        <f>G369+H369</f>
        <v>10609.9686</v>
      </c>
      <c r="K369" s="367">
        <f>(F369+J369)*0.12</f>
        <v>8762.585832</v>
      </c>
      <c r="L369" s="368">
        <f>J369+K369</f>
        <v>19372.554432</v>
      </c>
      <c r="M369" s="368">
        <f>F369+L369</f>
        <v>81784.134432</v>
      </c>
      <c r="P369" s="102">
        <f>Q369*0.1</f>
        <v>45.03</v>
      </c>
      <c r="Q369" s="108">
        <v>450.3</v>
      </c>
    </row>
    <row r="370" spans="1:17" ht="16.5">
      <c r="A370" s="52"/>
      <c r="B370" s="92" t="s">
        <v>111</v>
      </c>
      <c r="C370" s="96" t="s">
        <v>33</v>
      </c>
      <c r="D370" s="363">
        <v>42</v>
      </c>
      <c r="E370" s="383">
        <f>P370+Q370</f>
        <v>756.096</v>
      </c>
      <c r="F370" s="364">
        <f>D370*E370</f>
        <v>31756.032</v>
      </c>
      <c r="G370" s="365">
        <f>F370*0.09</f>
        <v>2858.04288</v>
      </c>
      <c r="H370" s="365">
        <f>F370*0.08</f>
        <v>2540.48256</v>
      </c>
      <c r="I370" s="366">
        <f>0.09+0.08</f>
        <v>0.16999999999999998</v>
      </c>
      <c r="J370" s="367">
        <f>G370+H370</f>
        <v>5398.525439999999</v>
      </c>
      <c r="K370" s="367">
        <f>(F370+J370)*0.12</f>
        <v>4458.546892799999</v>
      </c>
      <c r="L370" s="368">
        <f>J370+K370</f>
        <v>9857.072332799999</v>
      </c>
      <c r="M370" s="368">
        <f>F370+L370</f>
        <v>41613.104332799994</v>
      </c>
      <c r="P370" s="102">
        <f>Q370*0.1</f>
        <v>68.736</v>
      </c>
      <c r="Q370" s="108">
        <v>687.36</v>
      </c>
    </row>
    <row r="371" spans="1:17" ht="16.5">
      <c r="A371" s="69"/>
      <c r="B371" s="66" t="s">
        <v>38</v>
      </c>
      <c r="C371" s="61"/>
      <c r="D371" s="374"/>
      <c r="E371" s="358"/>
      <c r="F371" s="355"/>
      <c r="G371" s="356"/>
      <c r="H371" s="356"/>
      <c r="I371" s="357"/>
      <c r="J371" s="358"/>
      <c r="K371" s="358"/>
      <c r="L371" s="360"/>
      <c r="M371" s="31">
        <f>SUM(M368:M370)</f>
        <v>192898.53535679998</v>
      </c>
      <c r="P371" s="105"/>
      <c r="Q371" s="103"/>
    </row>
    <row r="372" spans="1:17" ht="16.5">
      <c r="A372" s="48"/>
      <c r="B372" s="91" t="s">
        <v>28</v>
      </c>
      <c r="C372" s="98"/>
      <c r="D372" s="375"/>
      <c r="E372" s="361"/>
      <c r="F372" s="324"/>
      <c r="G372" s="376"/>
      <c r="H372" s="376"/>
      <c r="I372" s="377"/>
      <c r="J372" s="361"/>
      <c r="K372" s="361"/>
      <c r="L372" s="362"/>
      <c r="M372" s="68"/>
      <c r="P372" s="99"/>
      <c r="Q372" s="100"/>
    </row>
    <row r="373" spans="1:17" ht="16.5">
      <c r="A373" s="52"/>
      <c r="B373" s="92" t="s">
        <v>112</v>
      </c>
      <c r="C373" s="96" t="s">
        <v>16</v>
      </c>
      <c r="D373" s="384">
        <v>1</v>
      </c>
      <c r="E373" s="383">
        <f>P373+Q373</f>
        <v>105896.94</v>
      </c>
      <c r="F373" s="364">
        <f>D373*E373</f>
        <v>105896.94</v>
      </c>
      <c r="G373" s="365">
        <f>F373*0.09</f>
        <v>9530.7246</v>
      </c>
      <c r="H373" s="365">
        <f>F373*0.08</f>
        <v>8471.7552</v>
      </c>
      <c r="I373" s="366">
        <f>0.09+0.08</f>
        <v>0.16999999999999998</v>
      </c>
      <c r="J373" s="367">
        <f>G373+H373</f>
        <v>18002.4798</v>
      </c>
      <c r="K373" s="367">
        <f>(F373+J373)*0.12</f>
        <v>14867.930376</v>
      </c>
      <c r="L373" s="368">
        <f>J373+K373</f>
        <v>32870.410176000005</v>
      </c>
      <c r="M373" s="368">
        <f>F373+L373</f>
        <v>138767.350176</v>
      </c>
      <c r="P373" s="102">
        <v>96269.95</v>
      </c>
      <c r="Q373" s="103">
        <v>9626.99</v>
      </c>
    </row>
    <row r="374" spans="1:17" ht="16.5">
      <c r="A374" s="52"/>
      <c r="B374" s="92" t="s">
        <v>113</v>
      </c>
      <c r="C374" s="96"/>
      <c r="D374" s="384"/>
      <c r="E374" s="383"/>
      <c r="F374" s="364"/>
      <c r="G374" s="365"/>
      <c r="H374" s="365"/>
      <c r="I374" s="366"/>
      <c r="J374" s="367"/>
      <c r="K374" s="367"/>
      <c r="L374" s="368"/>
      <c r="M374" s="368"/>
      <c r="P374" s="102"/>
      <c r="Q374" s="108"/>
    </row>
    <row r="375" spans="1:17" ht="16.5">
      <c r="A375" s="52"/>
      <c r="B375" s="95" t="s">
        <v>114</v>
      </c>
      <c r="C375" s="96"/>
      <c r="D375" s="384"/>
      <c r="E375" s="383"/>
      <c r="F375" s="364"/>
      <c r="G375" s="365"/>
      <c r="H375" s="365"/>
      <c r="I375" s="366"/>
      <c r="J375" s="367"/>
      <c r="K375" s="367"/>
      <c r="L375" s="368"/>
      <c r="M375" s="368"/>
      <c r="P375" s="102"/>
      <c r="Q375" s="108"/>
    </row>
    <row r="376" spans="1:17" ht="16.5">
      <c r="A376" s="52"/>
      <c r="B376" s="95" t="s">
        <v>115</v>
      </c>
      <c r="C376" s="96"/>
      <c r="D376" s="384"/>
      <c r="E376" s="383"/>
      <c r="F376" s="364"/>
      <c r="G376" s="365"/>
      <c r="H376" s="365"/>
      <c r="I376" s="366"/>
      <c r="J376" s="367"/>
      <c r="K376" s="367"/>
      <c r="L376" s="368"/>
      <c r="M376" s="368"/>
      <c r="P376" s="102"/>
      <c r="Q376" s="108"/>
    </row>
    <row r="377" spans="1:17" ht="16.5">
      <c r="A377" s="52"/>
      <c r="B377" s="95"/>
      <c r="C377" s="96"/>
      <c r="D377" s="384"/>
      <c r="E377" s="383"/>
      <c r="F377" s="364"/>
      <c r="G377" s="365"/>
      <c r="H377" s="365"/>
      <c r="I377" s="366"/>
      <c r="J377" s="367"/>
      <c r="K377" s="367"/>
      <c r="L377" s="368"/>
      <c r="M377" s="368"/>
      <c r="P377" s="102"/>
      <c r="Q377" s="108"/>
    </row>
    <row r="378" spans="1:17" ht="16.5">
      <c r="A378" s="10"/>
      <c r="B378" s="92" t="s">
        <v>116</v>
      </c>
      <c r="C378" s="96" t="s">
        <v>16</v>
      </c>
      <c r="D378" s="384">
        <v>1</v>
      </c>
      <c r="E378" s="383">
        <f>P378+Q378</f>
        <v>92643.54</v>
      </c>
      <c r="F378" s="364">
        <f>D378*E378</f>
        <v>92643.54</v>
      </c>
      <c r="G378" s="365">
        <f>F378*0.09</f>
        <v>8337.918599999999</v>
      </c>
      <c r="H378" s="365">
        <f>F378*0.08</f>
        <v>7411.4832</v>
      </c>
      <c r="I378" s="366">
        <f>0.09+0.08</f>
        <v>0.16999999999999998</v>
      </c>
      <c r="J378" s="367">
        <f>G378+H378</f>
        <v>15749.4018</v>
      </c>
      <c r="K378" s="367">
        <f>(F378+J378)*0.12</f>
        <v>13007.153016</v>
      </c>
      <c r="L378" s="368">
        <f>J378+K378</f>
        <v>28756.554816</v>
      </c>
      <c r="M378" s="368">
        <f>F378+L378</f>
        <v>121400.094816</v>
      </c>
      <c r="P378" s="102">
        <v>84221.4</v>
      </c>
      <c r="Q378" s="103">
        <v>8422.14</v>
      </c>
    </row>
    <row r="379" spans="1:17" ht="16.5">
      <c r="A379" s="10"/>
      <c r="B379" s="92" t="s">
        <v>117</v>
      </c>
      <c r="C379" s="96"/>
      <c r="D379" s="384"/>
      <c r="E379" s="476"/>
      <c r="F379" s="364"/>
      <c r="G379" s="365"/>
      <c r="H379" s="365"/>
      <c r="I379" s="366"/>
      <c r="J379" s="367"/>
      <c r="K379" s="367"/>
      <c r="L379" s="368"/>
      <c r="M379" s="368"/>
      <c r="P379" s="102"/>
      <c r="Q379" s="108"/>
    </row>
    <row r="380" spans="1:17" ht="16.5">
      <c r="A380" s="10"/>
      <c r="B380" s="95" t="s">
        <v>118</v>
      </c>
      <c r="C380" s="96"/>
      <c r="D380" s="384"/>
      <c r="E380" s="476"/>
      <c r="F380" s="364"/>
      <c r="G380" s="365"/>
      <c r="H380" s="365"/>
      <c r="I380" s="366"/>
      <c r="J380" s="367"/>
      <c r="K380" s="367"/>
      <c r="L380" s="368"/>
      <c r="M380" s="368"/>
      <c r="P380" s="102"/>
      <c r="Q380" s="108"/>
    </row>
    <row r="381" spans="1:13" ht="16.5">
      <c r="A381" s="87"/>
      <c r="B381" s="66" t="s">
        <v>38</v>
      </c>
      <c r="C381" s="60"/>
      <c r="D381" s="71"/>
      <c r="E381" s="358"/>
      <c r="F381" s="355"/>
      <c r="G381" s="356"/>
      <c r="H381" s="356"/>
      <c r="I381" s="357"/>
      <c r="J381" s="358"/>
      <c r="K381" s="358"/>
      <c r="L381" s="360"/>
      <c r="M381" s="31">
        <f>SUM(M373:M380)</f>
        <v>260167.444992</v>
      </c>
    </row>
    <row r="382" spans="1:13" ht="25.5" customHeight="1">
      <c r="A382" s="181"/>
      <c r="B382" s="182" t="s">
        <v>146</v>
      </c>
      <c r="C382" s="161"/>
      <c r="D382" s="161"/>
      <c r="E382" s="477"/>
      <c r="F382" s="478"/>
      <c r="G382" s="479"/>
      <c r="H382" s="479"/>
      <c r="I382" s="480"/>
      <c r="J382" s="481"/>
      <c r="K382" s="481"/>
      <c r="L382" s="162"/>
      <c r="M382" s="163">
        <f>M381+M371+M366</f>
        <v>730501.7664671999</v>
      </c>
    </row>
    <row r="383" spans="1:13" ht="41.25" customHeight="1">
      <c r="A383" s="164"/>
      <c r="B383" s="178" t="s">
        <v>147</v>
      </c>
      <c r="C383" s="179"/>
      <c r="D383" s="180"/>
      <c r="E383" s="416"/>
      <c r="F383" s="417"/>
      <c r="G383" s="418"/>
      <c r="H383" s="418"/>
      <c r="I383" s="419"/>
      <c r="J383" s="420"/>
      <c r="K383" s="420"/>
      <c r="L383" s="167"/>
      <c r="M383" s="168">
        <f>M382+M352+M176</f>
        <v>3291460.1348832</v>
      </c>
    </row>
    <row r="384" spans="1:13" ht="16.5">
      <c r="A384" s="189"/>
      <c r="B384" s="129" t="s">
        <v>119</v>
      </c>
      <c r="C384" s="192"/>
      <c r="D384" s="193"/>
      <c r="E384" s="402"/>
      <c r="F384" s="399"/>
      <c r="G384" s="400"/>
      <c r="H384" s="400"/>
      <c r="I384" s="401"/>
      <c r="J384" s="402"/>
      <c r="K384" s="402"/>
      <c r="L384" s="403"/>
      <c r="M384" s="194"/>
    </row>
    <row r="385" spans="1:13" ht="16.5">
      <c r="A385" s="190" t="s">
        <v>161</v>
      </c>
      <c r="B385" s="191" t="s">
        <v>183</v>
      </c>
      <c r="C385" s="134"/>
      <c r="D385" s="135"/>
      <c r="E385" s="393"/>
      <c r="F385" s="390"/>
      <c r="G385" s="449"/>
      <c r="H385" s="449"/>
      <c r="I385" s="449"/>
      <c r="J385" s="393"/>
      <c r="K385" s="393"/>
      <c r="L385" s="394"/>
      <c r="M385" s="394"/>
    </row>
    <row r="386" spans="1:13" ht="16.5">
      <c r="A386" s="44"/>
      <c r="B386" s="91" t="s">
        <v>120</v>
      </c>
      <c r="C386" s="77"/>
      <c r="D386" s="136"/>
      <c r="E386" s="361"/>
      <c r="F386" s="395"/>
      <c r="G386" s="369"/>
      <c r="H386" s="369"/>
      <c r="I386" s="370"/>
      <c r="J386" s="371"/>
      <c r="K386" s="371"/>
      <c r="L386" s="372"/>
      <c r="M386" s="372"/>
    </row>
    <row r="387" spans="1:13" ht="30">
      <c r="A387" s="52"/>
      <c r="B387" s="130" t="s">
        <v>121</v>
      </c>
      <c r="C387" s="149" t="s">
        <v>135</v>
      </c>
      <c r="D387" s="140">
        <v>1</v>
      </c>
      <c r="E387" s="143">
        <v>26000</v>
      </c>
      <c r="F387" s="364">
        <f>D387*E387</f>
        <v>26000</v>
      </c>
      <c r="G387" s="365">
        <f>F387*0.09</f>
        <v>2340</v>
      </c>
      <c r="H387" s="365">
        <f>F387*0.08</f>
        <v>2080</v>
      </c>
      <c r="I387" s="366">
        <f>0.09+0.08</f>
        <v>0.16999999999999998</v>
      </c>
      <c r="J387" s="367">
        <f>G387+H387</f>
        <v>4420</v>
      </c>
      <c r="K387" s="367">
        <f>(F387+J387)*0.12</f>
        <v>3650.4</v>
      </c>
      <c r="L387" s="368">
        <f>J387+K387</f>
        <v>8070.4</v>
      </c>
      <c r="M387" s="368">
        <f>F387+L387</f>
        <v>34070.4</v>
      </c>
    </row>
    <row r="388" spans="1:13" ht="30">
      <c r="A388" s="24"/>
      <c r="B388" s="130" t="s">
        <v>180</v>
      </c>
      <c r="C388" s="149" t="s">
        <v>135</v>
      </c>
      <c r="D388" s="79">
        <v>10</v>
      </c>
      <c r="E388" s="143">
        <v>51000</v>
      </c>
      <c r="F388" s="364">
        <f>D388*E388</f>
        <v>510000</v>
      </c>
      <c r="G388" s="365">
        <f>F388*0.09</f>
        <v>45900</v>
      </c>
      <c r="H388" s="365">
        <f>F388*0.08</f>
        <v>40800</v>
      </c>
      <c r="I388" s="366">
        <f>0.09+0.08</f>
        <v>0.16999999999999998</v>
      </c>
      <c r="J388" s="367">
        <f>G388+H388</f>
        <v>86700</v>
      </c>
      <c r="K388" s="367">
        <f>(F388+J388)*0.12</f>
        <v>71604</v>
      </c>
      <c r="L388" s="368">
        <f>J388+K388</f>
        <v>158304</v>
      </c>
      <c r="M388" s="368">
        <f>F388+L388</f>
        <v>668304</v>
      </c>
    </row>
    <row r="389" spans="1:13" ht="30">
      <c r="A389" s="24"/>
      <c r="B389" s="130" t="s">
        <v>181</v>
      </c>
      <c r="C389" s="149" t="s">
        <v>135</v>
      </c>
      <c r="D389" s="79">
        <v>1</v>
      </c>
      <c r="E389" s="143">
        <v>76000</v>
      </c>
      <c r="F389" s="364">
        <f>D389*E389</f>
        <v>76000</v>
      </c>
      <c r="G389" s="365">
        <f>F389*0.09</f>
        <v>6840</v>
      </c>
      <c r="H389" s="365">
        <f>F389*0.08</f>
        <v>6080</v>
      </c>
      <c r="I389" s="366">
        <f>0.09+0.08</f>
        <v>0.16999999999999998</v>
      </c>
      <c r="J389" s="367">
        <f>G389+H389</f>
        <v>12920</v>
      </c>
      <c r="K389" s="367">
        <f>(F389+J389)*0.12</f>
        <v>10670.4</v>
      </c>
      <c r="L389" s="368">
        <f>J389+K389</f>
        <v>23590.4</v>
      </c>
      <c r="M389" s="368">
        <f>F389+L389</f>
        <v>99590.4</v>
      </c>
    </row>
    <row r="390" spans="1:13" ht="16.5">
      <c r="A390" s="30"/>
      <c r="B390" s="66" t="s">
        <v>38</v>
      </c>
      <c r="C390" s="60"/>
      <c r="D390" s="71"/>
      <c r="E390" s="358"/>
      <c r="F390" s="355"/>
      <c r="G390" s="356"/>
      <c r="H390" s="356"/>
      <c r="I390" s="357"/>
      <c r="J390" s="358"/>
      <c r="K390" s="358"/>
      <c r="L390" s="360"/>
      <c r="M390" s="31">
        <f>SUM(M387:M389)</f>
        <v>801964.8</v>
      </c>
    </row>
    <row r="391" spans="1:13" ht="16.5">
      <c r="A391" s="48"/>
      <c r="B391" s="137" t="s">
        <v>59</v>
      </c>
      <c r="C391" s="28"/>
      <c r="D391" s="80"/>
      <c r="E391" s="361"/>
      <c r="F391" s="324"/>
      <c r="G391" s="376"/>
      <c r="H391" s="376"/>
      <c r="I391" s="377"/>
      <c r="J391" s="361"/>
      <c r="K391" s="361"/>
      <c r="L391" s="362"/>
      <c r="M391" s="362"/>
    </row>
    <row r="392" spans="1:13" ht="16.5">
      <c r="A392" s="65"/>
      <c r="B392" s="130" t="s">
        <v>60</v>
      </c>
      <c r="C392" s="149" t="s">
        <v>80</v>
      </c>
      <c r="D392" s="79">
        <v>15</v>
      </c>
      <c r="E392" s="143">
        <v>1335</v>
      </c>
      <c r="F392" s="364">
        <f>D392*E392</f>
        <v>20025</v>
      </c>
      <c r="G392" s="365">
        <f>F392*0.09</f>
        <v>1802.25</v>
      </c>
      <c r="H392" s="365">
        <f>F392*0.08</f>
        <v>1602</v>
      </c>
      <c r="I392" s="366">
        <f>0.09+0.08</f>
        <v>0.16999999999999998</v>
      </c>
      <c r="J392" s="367">
        <f>G392+H392</f>
        <v>3404.25</v>
      </c>
      <c r="K392" s="367">
        <f>(F392+J392)*0.12</f>
        <v>2811.5099999999998</v>
      </c>
      <c r="L392" s="368">
        <f>J392+K392</f>
        <v>6215.76</v>
      </c>
      <c r="M392" s="368">
        <f>F392+L392</f>
        <v>26240.760000000002</v>
      </c>
    </row>
    <row r="393" spans="1:13" ht="16.5">
      <c r="A393" s="65"/>
      <c r="B393" s="130" t="s">
        <v>61</v>
      </c>
      <c r="C393" s="149" t="s">
        <v>80</v>
      </c>
      <c r="D393" s="79">
        <v>1</v>
      </c>
      <c r="E393" s="143">
        <v>940</v>
      </c>
      <c r="F393" s="364">
        <f>D393*E393</f>
        <v>940</v>
      </c>
      <c r="G393" s="365">
        <f>F393*0.09</f>
        <v>84.6</v>
      </c>
      <c r="H393" s="365">
        <f>F393*0.08</f>
        <v>75.2</v>
      </c>
      <c r="I393" s="366">
        <f>0.09+0.08</f>
        <v>0.16999999999999998</v>
      </c>
      <c r="J393" s="367">
        <f>G393+H393</f>
        <v>159.8</v>
      </c>
      <c r="K393" s="367">
        <f>(F393+J393)*0.12</f>
        <v>131.976</v>
      </c>
      <c r="L393" s="368">
        <f>J393+K393</f>
        <v>291.776</v>
      </c>
      <c r="M393" s="368">
        <f>F393+L393</f>
        <v>1231.776</v>
      </c>
    </row>
    <row r="394" spans="1:13" ht="16.5">
      <c r="A394" s="65"/>
      <c r="B394" s="130" t="s">
        <v>62</v>
      </c>
      <c r="C394" s="149" t="s">
        <v>80</v>
      </c>
      <c r="D394" s="79">
        <v>3</v>
      </c>
      <c r="E394" s="143">
        <v>1430</v>
      </c>
      <c r="F394" s="364">
        <f>D394*E394</f>
        <v>4290</v>
      </c>
      <c r="G394" s="365">
        <f>F394*0.09</f>
        <v>386.09999999999997</v>
      </c>
      <c r="H394" s="365">
        <f>F394*0.08</f>
        <v>343.2</v>
      </c>
      <c r="I394" s="366">
        <f>0.09+0.08</f>
        <v>0.16999999999999998</v>
      </c>
      <c r="J394" s="367">
        <f>G394+H394</f>
        <v>729.3</v>
      </c>
      <c r="K394" s="367">
        <f>(F394+J394)*0.12</f>
        <v>602.316</v>
      </c>
      <c r="L394" s="368">
        <f>J394+K394</f>
        <v>1331.616</v>
      </c>
      <c r="M394" s="368">
        <f>F394+L394</f>
        <v>5621.616</v>
      </c>
    </row>
    <row r="395" spans="1:13" ht="16.5">
      <c r="A395" s="24"/>
      <c r="B395" s="130" t="s">
        <v>63</v>
      </c>
      <c r="C395" s="149" t="s">
        <v>80</v>
      </c>
      <c r="D395" s="79">
        <v>8</v>
      </c>
      <c r="E395" s="143">
        <v>2000</v>
      </c>
      <c r="F395" s="364">
        <f>D395*E395</f>
        <v>16000</v>
      </c>
      <c r="G395" s="365">
        <f>F395*0.09</f>
        <v>1440</v>
      </c>
      <c r="H395" s="365">
        <f>F395*0.08</f>
        <v>1280</v>
      </c>
      <c r="I395" s="366">
        <f>0.09+0.08</f>
        <v>0.16999999999999998</v>
      </c>
      <c r="J395" s="367">
        <f>G395+H395</f>
        <v>2720</v>
      </c>
      <c r="K395" s="367">
        <f>(F395+J395)*0.12</f>
        <v>2246.4</v>
      </c>
      <c r="L395" s="368">
        <f>J395+K395</f>
        <v>4966.4</v>
      </c>
      <c r="M395" s="368">
        <f>F395+L395</f>
        <v>20966.4</v>
      </c>
    </row>
    <row r="396" spans="1:13" ht="16.5">
      <c r="A396" s="24"/>
      <c r="B396" s="130" t="s">
        <v>64</v>
      </c>
      <c r="C396" s="149" t="s">
        <v>80</v>
      </c>
      <c r="D396" s="79">
        <v>180</v>
      </c>
      <c r="E396" s="143">
        <v>142</v>
      </c>
      <c r="F396" s="364">
        <f>D396*E396</f>
        <v>25560</v>
      </c>
      <c r="G396" s="365">
        <f>F396*0.09</f>
        <v>2300.4</v>
      </c>
      <c r="H396" s="365">
        <f>F396*0.08</f>
        <v>2044.8</v>
      </c>
      <c r="I396" s="366">
        <f>0.09+0.08</f>
        <v>0.16999999999999998</v>
      </c>
      <c r="J396" s="367">
        <f>G396+H396</f>
        <v>4345.2</v>
      </c>
      <c r="K396" s="367">
        <f>(F396+J396)*0.12</f>
        <v>3588.624</v>
      </c>
      <c r="L396" s="368">
        <f>J396+K396</f>
        <v>7933.824</v>
      </c>
      <c r="M396" s="368">
        <f>F396+L396</f>
        <v>33493.824</v>
      </c>
    </row>
    <row r="397" spans="1:13" ht="16.5">
      <c r="A397" s="30"/>
      <c r="B397" s="66" t="s">
        <v>38</v>
      </c>
      <c r="C397" s="150"/>
      <c r="D397" s="71"/>
      <c r="E397" s="358"/>
      <c r="F397" s="355"/>
      <c r="G397" s="356"/>
      <c r="H397" s="356"/>
      <c r="I397" s="357"/>
      <c r="J397" s="358"/>
      <c r="K397" s="358"/>
      <c r="L397" s="360"/>
      <c r="M397" s="31">
        <f>SUM(M392:M396)</f>
        <v>87554.376</v>
      </c>
    </row>
    <row r="398" spans="1:13" ht="16.5">
      <c r="A398" s="48"/>
      <c r="B398" s="74" t="s">
        <v>65</v>
      </c>
      <c r="C398" s="28"/>
      <c r="D398" s="20"/>
      <c r="E398" s="361"/>
      <c r="F398" s="324"/>
      <c r="G398" s="376"/>
      <c r="H398" s="376"/>
      <c r="I398" s="377"/>
      <c r="J398" s="361"/>
      <c r="K398" s="361"/>
      <c r="L398" s="362"/>
      <c r="M398" s="362"/>
    </row>
    <row r="399" spans="1:13" ht="16.5">
      <c r="A399" s="24"/>
      <c r="B399" s="131" t="s">
        <v>66</v>
      </c>
      <c r="C399" s="149" t="s">
        <v>136</v>
      </c>
      <c r="D399" s="11">
        <v>65</v>
      </c>
      <c r="E399" s="143">
        <v>600</v>
      </c>
      <c r="F399" s="364">
        <f>D399*E399</f>
        <v>39000</v>
      </c>
      <c r="G399" s="365">
        <f>F399*0.09</f>
        <v>3510</v>
      </c>
      <c r="H399" s="365">
        <f>F399*0.08</f>
        <v>3120</v>
      </c>
      <c r="I399" s="366">
        <f>0.09+0.08</f>
        <v>0.16999999999999998</v>
      </c>
      <c r="J399" s="367">
        <f>G399+H399</f>
        <v>6630</v>
      </c>
      <c r="K399" s="367">
        <f>(F399+J399)*0.12</f>
        <v>5475.599999999999</v>
      </c>
      <c r="L399" s="368">
        <f>J399+K399</f>
        <v>12105.599999999999</v>
      </c>
      <c r="M399" s="368">
        <f>F399+L399</f>
        <v>51105.6</v>
      </c>
    </row>
    <row r="400" spans="1:13" ht="16.5">
      <c r="A400" s="24"/>
      <c r="B400" s="131" t="s">
        <v>67</v>
      </c>
      <c r="C400" s="149" t="s">
        <v>136</v>
      </c>
      <c r="D400" s="11">
        <v>3</v>
      </c>
      <c r="E400" s="143">
        <v>240</v>
      </c>
      <c r="F400" s="364">
        <f>D400*E400</f>
        <v>720</v>
      </c>
      <c r="G400" s="365">
        <f>F400*0.09</f>
        <v>64.8</v>
      </c>
      <c r="H400" s="365">
        <f>F400*0.08</f>
        <v>57.6</v>
      </c>
      <c r="I400" s="366">
        <f>0.09+0.08</f>
        <v>0.16999999999999998</v>
      </c>
      <c r="J400" s="367">
        <f>G400+H400</f>
        <v>122.4</v>
      </c>
      <c r="K400" s="367">
        <f>(F400+J400)*0.12</f>
        <v>101.088</v>
      </c>
      <c r="L400" s="368">
        <f>J400+K400</f>
        <v>223.488</v>
      </c>
      <c r="M400" s="368">
        <f>F400+L400</f>
        <v>943.488</v>
      </c>
    </row>
    <row r="401" spans="1:13" ht="16.5">
      <c r="A401" s="24"/>
      <c r="B401" s="131" t="s">
        <v>68</v>
      </c>
      <c r="C401" s="149" t="s">
        <v>136</v>
      </c>
      <c r="D401" s="81">
        <v>15</v>
      </c>
      <c r="E401" s="143">
        <v>32</v>
      </c>
      <c r="F401" s="364">
        <f>D401*E401</f>
        <v>480</v>
      </c>
      <c r="G401" s="365">
        <f>F401*0.09</f>
        <v>43.199999999999996</v>
      </c>
      <c r="H401" s="365">
        <f>F401*0.08</f>
        <v>38.4</v>
      </c>
      <c r="I401" s="366">
        <f>0.09+0.08</f>
        <v>0.16999999999999998</v>
      </c>
      <c r="J401" s="367">
        <f>G401+H401</f>
        <v>81.6</v>
      </c>
      <c r="K401" s="367">
        <f>(F401+J401)*0.12</f>
        <v>67.392</v>
      </c>
      <c r="L401" s="368">
        <f>J401+K401</f>
        <v>148.992</v>
      </c>
      <c r="M401" s="368">
        <f>F401+L401</f>
        <v>628.992</v>
      </c>
    </row>
    <row r="402" spans="1:13" ht="16.5">
      <c r="A402" s="24"/>
      <c r="B402" s="131" t="s">
        <v>69</v>
      </c>
      <c r="C402" s="149" t="s">
        <v>136</v>
      </c>
      <c r="D402" s="82">
        <v>45</v>
      </c>
      <c r="E402" s="143">
        <v>70</v>
      </c>
      <c r="F402" s="364">
        <f>D402*E402</f>
        <v>3150</v>
      </c>
      <c r="G402" s="365">
        <f>F402*0.09</f>
        <v>283.5</v>
      </c>
      <c r="H402" s="365">
        <f>F402*0.08</f>
        <v>252</v>
      </c>
      <c r="I402" s="366">
        <f>0.09+0.08</f>
        <v>0.16999999999999998</v>
      </c>
      <c r="J402" s="367">
        <f>G402+H402</f>
        <v>535.5</v>
      </c>
      <c r="K402" s="367">
        <f>(F402+J402)*0.12</f>
        <v>442.26</v>
      </c>
      <c r="L402" s="368">
        <f>J402+K402</f>
        <v>977.76</v>
      </c>
      <c r="M402" s="368">
        <f>F402+L402</f>
        <v>4127.76</v>
      </c>
    </row>
    <row r="403" spans="1:13" ht="16.5">
      <c r="A403" s="30"/>
      <c r="B403" s="66" t="s">
        <v>38</v>
      </c>
      <c r="C403" s="60"/>
      <c r="D403" s="71"/>
      <c r="E403" s="358"/>
      <c r="F403" s="355"/>
      <c r="G403" s="356"/>
      <c r="H403" s="356"/>
      <c r="I403" s="357"/>
      <c r="J403" s="358"/>
      <c r="K403" s="358"/>
      <c r="L403" s="360"/>
      <c r="M403" s="31">
        <f>SUM(M399:M402)</f>
        <v>56805.84</v>
      </c>
    </row>
    <row r="404" spans="1:13" ht="16.5">
      <c r="A404" s="48"/>
      <c r="B404" s="75" t="s">
        <v>70</v>
      </c>
      <c r="C404" s="28"/>
      <c r="D404" s="83"/>
      <c r="E404" s="361"/>
      <c r="F404" s="324"/>
      <c r="G404" s="326"/>
      <c r="H404" s="326"/>
      <c r="I404" s="326"/>
      <c r="J404" s="361"/>
      <c r="K404" s="361"/>
      <c r="L404" s="362"/>
      <c r="M404" s="362"/>
    </row>
    <row r="405" spans="1:13" ht="16.5">
      <c r="A405" s="52"/>
      <c r="B405" s="132" t="s">
        <v>71</v>
      </c>
      <c r="C405" s="149" t="s">
        <v>136</v>
      </c>
      <c r="D405" s="84">
        <v>5</v>
      </c>
      <c r="E405" s="143">
        <v>600</v>
      </c>
      <c r="F405" s="364">
        <f>D405*E405</f>
        <v>3000</v>
      </c>
      <c r="G405" s="365">
        <f>F405*0.09</f>
        <v>270</v>
      </c>
      <c r="H405" s="365">
        <f>F405*0.08</f>
        <v>240</v>
      </c>
      <c r="I405" s="366">
        <f>0.09+0.08</f>
        <v>0.16999999999999998</v>
      </c>
      <c r="J405" s="367">
        <f>G405+H405</f>
        <v>510</v>
      </c>
      <c r="K405" s="367">
        <f>(F405+J405)*0.12</f>
        <v>421.2</v>
      </c>
      <c r="L405" s="368">
        <f>J405+K405</f>
        <v>931.2</v>
      </c>
      <c r="M405" s="368">
        <f>F405+L405</f>
        <v>3931.2</v>
      </c>
    </row>
    <row r="406" spans="1:13" ht="16.5">
      <c r="A406" s="65"/>
      <c r="B406" s="132" t="s">
        <v>124</v>
      </c>
      <c r="C406" s="149" t="s">
        <v>80</v>
      </c>
      <c r="D406" s="82">
        <v>10</v>
      </c>
      <c r="E406" s="143">
        <v>240</v>
      </c>
      <c r="F406" s="364">
        <f>D406*E406</f>
        <v>2400</v>
      </c>
      <c r="G406" s="365">
        <f>F406*0.09</f>
        <v>216</v>
      </c>
      <c r="H406" s="365">
        <f>F406*0.08</f>
        <v>192</v>
      </c>
      <c r="I406" s="366">
        <f>0.09+0.08</f>
        <v>0.16999999999999998</v>
      </c>
      <c r="J406" s="367">
        <f>G406+H406</f>
        <v>408</v>
      </c>
      <c r="K406" s="367">
        <f>(F406+J406)*0.12</f>
        <v>336.96</v>
      </c>
      <c r="L406" s="368">
        <f>J406+K406</f>
        <v>744.96</v>
      </c>
      <c r="M406" s="368">
        <f>F406+L406</f>
        <v>3144.96</v>
      </c>
    </row>
    <row r="407" spans="1:13" ht="16.5">
      <c r="A407" s="65"/>
      <c r="B407" s="132" t="s">
        <v>73</v>
      </c>
      <c r="C407" s="149" t="s">
        <v>137</v>
      </c>
      <c r="D407" s="82">
        <v>50</v>
      </c>
      <c r="E407" s="143">
        <v>32</v>
      </c>
      <c r="F407" s="364">
        <f>D407*E407</f>
        <v>1600</v>
      </c>
      <c r="G407" s="365">
        <f>F407*0.09</f>
        <v>144</v>
      </c>
      <c r="H407" s="365">
        <f>F407*0.08</f>
        <v>128</v>
      </c>
      <c r="I407" s="366">
        <f>0.09+0.08</f>
        <v>0.16999999999999998</v>
      </c>
      <c r="J407" s="367">
        <f>G407+H407</f>
        <v>272</v>
      </c>
      <c r="K407" s="367">
        <f>(F407+J407)*0.12</f>
        <v>224.64</v>
      </c>
      <c r="L407" s="368">
        <f>J407+K407</f>
        <v>496.64</v>
      </c>
      <c r="M407" s="368">
        <f>F407+L407</f>
        <v>2096.64</v>
      </c>
    </row>
    <row r="408" spans="1:13" ht="16.5">
      <c r="A408" s="24"/>
      <c r="B408" s="132" t="s">
        <v>74</v>
      </c>
      <c r="C408" s="149" t="s">
        <v>137</v>
      </c>
      <c r="D408" s="85">
        <v>45</v>
      </c>
      <c r="E408" s="143">
        <v>70</v>
      </c>
      <c r="F408" s="364">
        <f>D408*E408</f>
        <v>3150</v>
      </c>
      <c r="G408" s="365">
        <f>F408*0.09</f>
        <v>283.5</v>
      </c>
      <c r="H408" s="365">
        <f>F408*0.08</f>
        <v>252</v>
      </c>
      <c r="I408" s="366">
        <f>0.09+0.08</f>
        <v>0.16999999999999998</v>
      </c>
      <c r="J408" s="367">
        <f>G408+H408</f>
        <v>535.5</v>
      </c>
      <c r="K408" s="367">
        <f>(F408+J408)*0.12</f>
        <v>442.26</v>
      </c>
      <c r="L408" s="368">
        <f>J408+K408</f>
        <v>977.76</v>
      </c>
      <c r="M408" s="368">
        <f>F408+L408</f>
        <v>4127.76</v>
      </c>
    </row>
    <row r="409" spans="1:13" ht="16.5">
      <c r="A409" s="24"/>
      <c r="B409" s="133" t="s">
        <v>75</v>
      </c>
      <c r="C409" s="149" t="s">
        <v>136</v>
      </c>
      <c r="D409" s="85">
        <v>12</v>
      </c>
      <c r="E409" s="143">
        <v>850</v>
      </c>
      <c r="F409" s="364">
        <f>D409*E409</f>
        <v>10200</v>
      </c>
      <c r="G409" s="365">
        <f>F409*0.09</f>
        <v>918</v>
      </c>
      <c r="H409" s="365">
        <f>F409*0.08</f>
        <v>816</v>
      </c>
      <c r="I409" s="366">
        <f>0.09+0.08</f>
        <v>0.16999999999999998</v>
      </c>
      <c r="J409" s="367">
        <f>G409+H409</f>
        <v>1734</v>
      </c>
      <c r="K409" s="367">
        <f>(F409+J409)*0.12</f>
        <v>1432.08</v>
      </c>
      <c r="L409" s="368">
        <f>J409+K409</f>
        <v>3166.08</v>
      </c>
      <c r="M409" s="368">
        <f>F409+L409</f>
        <v>13366.08</v>
      </c>
    </row>
    <row r="410" spans="1:13" ht="16.5">
      <c r="A410" s="30"/>
      <c r="B410" s="66" t="s">
        <v>38</v>
      </c>
      <c r="C410" s="60"/>
      <c r="D410" s="71"/>
      <c r="E410" s="358"/>
      <c r="F410" s="355"/>
      <c r="G410" s="356"/>
      <c r="H410" s="356"/>
      <c r="I410" s="357"/>
      <c r="J410" s="358"/>
      <c r="K410" s="358"/>
      <c r="L410" s="360"/>
      <c r="M410" s="31">
        <f>SUM(M405:M409)</f>
        <v>26666.64</v>
      </c>
    </row>
    <row r="411" spans="1:13" ht="16.5">
      <c r="A411" s="48"/>
      <c r="B411" s="75" t="s">
        <v>76</v>
      </c>
      <c r="C411" s="28"/>
      <c r="D411" s="83"/>
      <c r="E411" s="361"/>
      <c r="F411" s="324"/>
      <c r="G411" s="376"/>
      <c r="H411" s="376"/>
      <c r="I411" s="377"/>
      <c r="J411" s="361"/>
      <c r="K411" s="361"/>
      <c r="L411" s="362"/>
      <c r="M411" s="362"/>
    </row>
    <row r="412" spans="1:13" ht="16.5">
      <c r="A412" s="24"/>
      <c r="B412" s="132" t="s">
        <v>77</v>
      </c>
      <c r="C412" s="149" t="s">
        <v>138</v>
      </c>
      <c r="D412" s="78">
        <v>1</v>
      </c>
      <c r="E412" s="143">
        <v>10000</v>
      </c>
      <c r="F412" s="364">
        <f>D412*E412</f>
        <v>10000</v>
      </c>
      <c r="G412" s="365">
        <f>F412*0.09</f>
        <v>900</v>
      </c>
      <c r="H412" s="365">
        <f>F412*0.08</f>
        <v>800</v>
      </c>
      <c r="I412" s="366">
        <f>0.09+0.08</f>
        <v>0.16999999999999998</v>
      </c>
      <c r="J412" s="367">
        <f>G412+H412</f>
        <v>1700</v>
      </c>
      <c r="K412" s="367">
        <f>(F412+J412)*0.12</f>
        <v>1404</v>
      </c>
      <c r="L412" s="368">
        <f>J412+K412</f>
        <v>3104</v>
      </c>
      <c r="M412" s="368">
        <f>F412+L412</f>
        <v>13104</v>
      </c>
    </row>
    <row r="413" spans="1:13" ht="16.5">
      <c r="A413" s="24"/>
      <c r="B413" s="132" t="s">
        <v>78</v>
      </c>
      <c r="C413" s="149" t="s">
        <v>139</v>
      </c>
      <c r="D413" s="86">
        <v>3</v>
      </c>
      <c r="E413" s="143">
        <v>1350</v>
      </c>
      <c r="F413" s="364">
        <f>D413*E413</f>
        <v>4050</v>
      </c>
      <c r="G413" s="365">
        <f>F413*0.09</f>
        <v>364.5</v>
      </c>
      <c r="H413" s="365">
        <f>F413*0.08</f>
        <v>324</v>
      </c>
      <c r="I413" s="366">
        <f>0.09+0.08</f>
        <v>0.16999999999999998</v>
      </c>
      <c r="J413" s="367">
        <f>G413+H413</f>
        <v>688.5</v>
      </c>
      <c r="K413" s="367">
        <f>(F413+J413)*0.12</f>
        <v>568.62</v>
      </c>
      <c r="L413" s="368">
        <f>J413+K413</f>
        <v>1257.12</v>
      </c>
      <c r="M413" s="368">
        <f>F413+L413</f>
        <v>5307.12</v>
      </c>
    </row>
    <row r="414" spans="1:13" ht="16.5">
      <c r="A414" s="24"/>
      <c r="B414" s="132" t="s">
        <v>79</v>
      </c>
      <c r="C414" s="96" t="s">
        <v>138</v>
      </c>
      <c r="D414" s="86">
        <v>10</v>
      </c>
      <c r="E414" s="143">
        <v>1050</v>
      </c>
      <c r="F414" s="364">
        <f>D414*E414</f>
        <v>10500</v>
      </c>
      <c r="G414" s="365">
        <f>F414*0.09</f>
        <v>945</v>
      </c>
      <c r="H414" s="365">
        <f>F414*0.08</f>
        <v>840</v>
      </c>
      <c r="I414" s="366">
        <f>0.09+0.08</f>
        <v>0.16999999999999998</v>
      </c>
      <c r="J414" s="367">
        <f>G414+H414</f>
        <v>1785</v>
      </c>
      <c r="K414" s="367">
        <f>(F414+J414)*0.12</f>
        <v>1474.2</v>
      </c>
      <c r="L414" s="368">
        <f>J414+K414</f>
        <v>3259.2</v>
      </c>
      <c r="M414" s="368">
        <f>F414+L414</f>
        <v>13759.2</v>
      </c>
    </row>
    <row r="415" spans="1:13" ht="16.5">
      <c r="A415" s="30"/>
      <c r="B415" s="66" t="s">
        <v>38</v>
      </c>
      <c r="C415" s="61"/>
      <c r="D415" s="141"/>
      <c r="E415" s="358"/>
      <c r="F415" s="355"/>
      <c r="G415" s="356"/>
      <c r="H415" s="356"/>
      <c r="I415" s="357"/>
      <c r="J415" s="358"/>
      <c r="K415" s="358"/>
      <c r="L415" s="360"/>
      <c r="M415" s="31">
        <f>SUM(M412:M414)</f>
        <v>32170.32</v>
      </c>
    </row>
    <row r="416" spans="1:13" ht="15.75">
      <c r="A416" s="159"/>
      <c r="B416" s="160" t="s">
        <v>182</v>
      </c>
      <c r="C416" s="161"/>
      <c r="D416" s="169"/>
      <c r="E416" s="477"/>
      <c r="F416" s="478"/>
      <c r="G416" s="479"/>
      <c r="H416" s="479"/>
      <c r="I416" s="480"/>
      <c r="J416" s="481"/>
      <c r="K416" s="481"/>
      <c r="L416" s="162"/>
      <c r="M416" s="163">
        <f>M415+M410+M403+M397+M390</f>
        <v>1005161.976</v>
      </c>
    </row>
    <row r="417" spans="1:13" ht="16.5">
      <c r="A417" s="190" t="s">
        <v>96</v>
      </c>
      <c r="B417" s="191" t="s">
        <v>97</v>
      </c>
      <c r="C417" s="134"/>
      <c r="D417" s="135"/>
      <c r="E417" s="393"/>
      <c r="F417" s="390"/>
      <c r="G417" s="449"/>
      <c r="H417" s="449"/>
      <c r="I417" s="449"/>
      <c r="J417" s="393"/>
      <c r="K417" s="393"/>
      <c r="L417" s="394"/>
      <c r="M417" s="394"/>
    </row>
    <row r="418" spans="1:13" ht="16.5">
      <c r="A418" s="44"/>
      <c r="B418" s="91" t="s">
        <v>120</v>
      </c>
      <c r="C418" s="77"/>
      <c r="D418" s="136"/>
      <c r="E418" s="361"/>
      <c r="F418" s="395"/>
      <c r="G418" s="369"/>
      <c r="H418" s="369"/>
      <c r="I418" s="370"/>
      <c r="J418" s="371"/>
      <c r="K418" s="371"/>
      <c r="L418" s="372"/>
      <c r="M418" s="372"/>
    </row>
    <row r="419" spans="1:17" ht="30">
      <c r="A419" s="52"/>
      <c r="B419" s="130" t="s">
        <v>121</v>
      </c>
      <c r="C419" s="149" t="s">
        <v>135</v>
      </c>
      <c r="D419" s="140">
        <v>2</v>
      </c>
      <c r="E419" s="143">
        <f>P419+Q419</f>
        <v>26000</v>
      </c>
      <c r="F419" s="364">
        <f>D419*E419</f>
        <v>52000</v>
      </c>
      <c r="G419" s="365">
        <f>F419*0.09</f>
        <v>4680</v>
      </c>
      <c r="H419" s="365">
        <f>F419*0.08</f>
        <v>4160</v>
      </c>
      <c r="I419" s="366">
        <f>0.09+0.08</f>
        <v>0.16999999999999998</v>
      </c>
      <c r="J419" s="367">
        <f>G419+H419</f>
        <v>8840</v>
      </c>
      <c r="K419" s="367">
        <f>(F419+J419)*0.12</f>
        <v>7300.8</v>
      </c>
      <c r="L419" s="368">
        <f>J419+K419</f>
        <v>16140.8</v>
      </c>
      <c r="M419" s="368">
        <f>F419+L419</f>
        <v>68140.8</v>
      </c>
      <c r="P419" s="143">
        <v>25000</v>
      </c>
      <c r="Q419" s="143">
        <v>1000</v>
      </c>
    </row>
    <row r="420" spans="1:17" ht="30">
      <c r="A420" s="24"/>
      <c r="B420" s="130" t="s">
        <v>122</v>
      </c>
      <c r="C420" s="149" t="s">
        <v>135</v>
      </c>
      <c r="D420" s="79">
        <v>4</v>
      </c>
      <c r="E420" s="143">
        <f>P420+Q420</f>
        <v>38500</v>
      </c>
      <c r="F420" s="364">
        <f>D420*E420</f>
        <v>154000</v>
      </c>
      <c r="G420" s="365">
        <f>F420*0.09</f>
        <v>13860</v>
      </c>
      <c r="H420" s="365">
        <f>F420*0.08</f>
        <v>12320</v>
      </c>
      <c r="I420" s="366">
        <f>0.09+0.08</f>
        <v>0.16999999999999998</v>
      </c>
      <c r="J420" s="367">
        <f>G420+H420</f>
        <v>26180</v>
      </c>
      <c r="K420" s="367">
        <f>(F420+J420)*0.12</f>
        <v>21621.6</v>
      </c>
      <c r="L420" s="368">
        <f>J420+K420</f>
        <v>47801.6</v>
      </c>
      <c r="M420" s="368">
        <f>F420+L420</f>
        <v>201801.6</v>
      </c>
      <c r="P420" s="144">
        <v>37500</v>
      </c>
      <c r="Q420" s="143">
        <v>1000</v>
      </c>
    </row>
    <row r="421" spans="1:17" ht="30">
      <c r="A421" s="24"/>
      <c r="B421" s="130" t="s">
        <v>123</v>
      </c>
      <c r="C421" s="149" t="s">
        <v>135</v>
      </c>
      <c r="D421" s="79">
        <v>6</v>
      </c>
      <c r="E421" s="143">
        <f>P421+Q421</f>
        <v>51000</v>
      </c>
      <c r="F421" s="364">
        <f>D421*E421</f>
        <v>306000</v>
      </c>
      <c r="G421" s="365">
        <f>F421*0.09</f>
        <v>27540</v>
      </c>
      <c r="H421" s="365">
        <f>F421*0.08</f>
        <v>24480</v>
      </c>
      <c r="I421" s="366">
        <f>0.09+0.08</f>
        <v>0.16999999999999998</v>
      </c>
      <c r="J421" s="367">
        <f>G421+H421</f>
        <v>52020</v>
      </c>
      <c r="K421" s="367">
        <f>(F421+J421)*0.12</f>
        <v>42962.4</v>
      </c>
      <c r="L421" s="368">
        <f>J421+K421</f>
        <v>94982.4</v>
      </c>
      <c r="M421" s="368">
        <f>F421+L421</f>
        <v>400982.4</v>
      </c>
      <c r="P421" s="144">
        <v>50000</v>
      </c>
      <c r="Q421" s="143">
        <v>1000</v>
      </c>
    </row>
    <row r="422" spans="1:13" ht="16.5">
      <c r="A422" s="30"/>
      <c r="B422" s="66" t="s">
        <v>38</v>
      </c>
      <c r="C422" s="60"/>
      <c r="D422" s="71"/>
      <c r="E422" s="358"/>
      <c r="F422" s="355"/>
      <c r="G422" s="356"/>
      <c r="H422" s="356"/>
      <c r="I422" s="357"/>
      <c r="J422" s="358"/>
      <c r="K422" s="358"/>
      <c r="L422" s="360"/>
      <c r="M422" s="31">
        <f>SUM(M419:M421)</f>
        <v>670924.8</v>
      </c>
    </row>
    <row r="423" spans="1:13" ht="16.5">
      <c r="A423" s="48"/>
      <c r="B423" s="137" t="s">
        <v>59</v>
      </c>
      <c r="C423" s="28"/>
      <c r="D423" s="80"/>
      <c r="E423" s="361"/>
      <c r="F423" s="324"/>
      <c r="G423" s="376"/>
      <c r="H423" s="376"/>
      <c r="I423" s="377"/>
      <c r="J423" s="361"/>
      <c r="K423" s="361"/>
      <c r="L423" s="362"/>
      <c r="M423" s="362"/>
    </row>
    <row r="424" spans="1:17" ht="16.5">
      <c r="A424" s="65"/>
      <c r="B424" s="130" t="s">
        <v>60</v>
      </c>
      <c r="C424" s="149" t="s">
        <v>80</v>
      </c>
      <c r="D424" s="79">
        <v>23</v>
      </c>
      <c r="E424" s="143">
        <f>P424+Q424</f>
        <v>1335</v>
      </c>
      <c r="F424" s="364">
        <f>D424*E424</f>
        <v>30705</v>
      </c>
      <c r="G424" s="365">
        <f>F424*0.09</f>
        <v>2763.45</v>
      </c>
      <c r="H424" s="365">
        <f>F424*0.08</f>
        <v>2456.4</v>
      </c>
      <c r="I424" s="366">
        <f>0.09+0.08</f>
        <v>0.16999999999999998</v>
      </c>
      <c r="J424" s="367">
        <f>G424+H424</f>
        <v>5219.85</v>
      </c>
      <c r="K424" s="367">
        <f>(F424+J424)*0.12</f>
        <v>4310.982</v>
      </c>
      <c r="L424" s="368">
        <f>J424+K424</f>
        <v>9530.832</v>
      </c>
      <c r="M424" s="368">
        <f>F424+L424</f>
        <v>40235.832</v>
      </c>
      <c r="P424" s="144">
        <v>1235</v>
      </c>
      <c r="Q424" s="143">
        <v>100</v>
      </c>
    </row>
    <row r="425" spans="1:17" ht="16.5">
      <c r="A425" s="65"/>
      <c r="B425" s="130" t="s">
        <v>61</v>
      </c>
      <c r="C425" s="149" t="s">
        <v>80</v>
      </c>
      <c r="D425" s="79">
        <v>1</v>
      </c>
      <c r="E425" s="143">
        <f>P425+Q425</f>
        <v>940</v>
      </c>
      <c r="F425" s="364">
        <f>D425*E425</f>
        <v>940</v>
      </c>
      <c r="G425" s="365">
        <f>F425*0.09</f>
        <v>84.6</v>
      </c>
      <c r="H425" s="365">
        <f>F425*0.08</f>
        <v>75.2</v>
      </c>
      <c r="I425" s="366">
        <f>0.09+0.08</f>
        <v>0.16999999999999998</v>
      </c>
      <c r="J425" s="367">
        <f>G425+H425</f>
        <v>159.8</v>
      </c>
      <c r="K425" s="367">
        <f>(F425+J425)*0.12</f>
        <v>131.976</v>
      </c>
      <c r="L425" s="368">
        <f>J425+K425</f>
        <v>291.776</v>
      </c>
      <c r="M425" s="368">
        <f>F425+L425</f>
        <v>1231.776</v>
      </c>
      <c r="P425" s="144">
        <v>840</v>
      </c>
      <c r="Q425" s="143">
        <v>100</v>
      </c>
    </row>
    <row r="426" spans="1:17" ht="16.5">
      <c r="A426" s="65"/>
      <c r="B426" s="130" t="s">
        <v>62</v>
      </c>
      <c r="C426" s="149" t="s">
        <v>80</v>
      </c>
      <c r="D426" s="79">
        <v>6</v>
      </c>
      <c r="E426" s="143">
        <f>P426+Q426</f>
        <v>1430</v>
      </c>
      <c r="F426" s="364">
        <f>D426*E426</f>
        <v>8580</v>
      </c>
      <c r="G426" s="365">
        <f>F426*0.09</f>
        <v>772.1999999999999</v>
      </c>
      <c r="H426" s="365">
        <f>F426*0.08</f>
        <v>686.4</v>
      </c>
      <c r="I426" s="366">
        <f>0.09+0.08</f>
        <v>0.16999999999999998</v>
      </c>
      <c r="J426" s="367">
        <f>G426+H426</f>
        <v>1458.6</v>
      </c>
      <c r="K426" s="367">
        <f>(F426+J426)*0.12</f>
        <v>1204.632</v>
      </c>
      <c r="L426" s="368">
        <f>J426+K426</f>
        <v>2663.232</v>
      </c>
      <c r="M426" s="368">
        <f>F426+L426</f>
        <v>11243.232</v>
      </c>
      <c r="P426" s="144">
        <v>1330</v>
      </c>
      <c r="Q426" s="143">
        <v>100</v>
      </c>
    </row>
    <row r="427" spans="1:17" ht="16.5">
      <c r="A427" s="24"/>
      <c r="B427" s="130" t="s">
        <v>63</v>
      </c>
      <c r="C427" s="149" t="s">
        <v>80</v>
      </c>
      <c r="D427" s="79">
        <v>16</v>
      </c>
      <c r="E427" s="143">
        <f>P427+Q427</f>
        <v>2000</v>
      </c>
      <c r="F427" s="364">
        <f>D427*E427</f>
        <v>32000</v>
      </c>
      <c r="G427" s="365">
        <f>F427*0.09</f>
        <v>2880</v>
      </c>
      <c r="H427" s="365">
        <f>F427*0.08</f>
        <v>2560</v>
      </c>
      <c r="I427" s="366">
        <f>0.09+0.08</f>
        <v>0.16999999999999998</v>
      </c>
      <c r="J427" s="367">
        <f>G427+H427</f>
        <v>5440</v>
      </c>
      <c r="K427" s="367">
        <f>(F427+J427)*0.12</f>
        <v>4492.8</v>
      </c>
      <c r="L427" s="368">
        <f>J427+K427</f>
        <v>9932.8</v>
      </c>
      <c r="M427" s="368">
        <f>F427+L427</f>
        <v>41932.8</v>
      </c>
      <c r="P427" s="144">
        <v>1900</v>
      </c>
      <c r="Q427" s="143">
        <v>100</v>
      </c>
    </row>
    <row r="428" spans="1:17" ht="16.5">
      <c r="A428" s="24"/>
      <c r="B428" s="130" t="s">
        <v>64</v>
      </c>
      <c r="C428" s="149" t="s">
        <v>80</v>
      </c>
      <c r="D428" s="79">
        <v>210</v>
      </c>
      <c r="E428" s="143">
        <f>P428+Q428</f>
        <v>142</v>
      </c>
      <c r="F428" s="364">
        <f>D428*E428</f>
        <v>29820</v>
      </c>
      <c r="G428" s="365">
        <f>F428*0.09</f>
        <v>2683.7999999999997</v>
      </c>
      <c r="H428" s="365">
        <f>F428*0.08</f>
        <v>2385.6</v>
      </c>
      <c r="I428" s="366">
        <f>0.09+0.08</f>
        <v>0.16999999999999998</v>
      </c>
      <c r="J428" s="367">
        <f>G428+H428</f>
        <v>5069.4</v>
      </c>
      <c r="K428" s="367">
        <f>(F428+J428)*0.12</f>
        <v>4186.728</v>
      </c>
      <c r="L428" s="368">
        <f>J428+K428</f>
        <v>9256.128</v>
      </c>
      <c r="M428" s="368">
        <f>F428+L428</f>
        <v>39076.128</v>
      </c>
      <c r="P428" s="144">
        <v>122</v>
      </c>
      <c r="Q428" s="143">
        <v>20</v>
      </c>
    </row>
    <row r="429" spans="1:13" ht="16.5">
      <c r="A429" s="30"/>
      <c r="B429" s="66" t="s">
        <v>38</v>
      </c>
      <c r="C429" s="150"/>
      <c r="D429" s="71"/>
      <c r="E429" s="358"/>
      <c r="F429" s="355"/>
      <c r="G429" s="356"/>
      <c r="H429" s="356"/>
      <c r="I429" s="357"/>
      <c r="J429" s="358"/>
      <c r="K429" s="358"/>
      <c r="L429" s="360"/>
      <c r="M429" s="31">
        <f>SUM(M424:M428)</f>
        <v>133719.76799999998</v>
      </c>
    </row>
    <row r="430" spans="1:13" ht="16.5">
      <c r="A430" s="48"/>
      <c r="B430" s="74" t="s">
        <v>65</v>
      </c>
      <c r="C430" s="28"/>
      <c r="D430" s="20"/>
      <c r="E430" s="361"/>
      <c r="F430" s="324"/>
      <c r="G430" s="376"/>
      <c r="H430" s="376"/>
      <c r="I430" s="377"/>
      <c r="J430" s="361"/>
      <c r="K430" s="361"/>
      <c r="L430" s="362"/>
      <c r="M430" s="362"/>
    </row>
    <row r="431" spans="1:17" ht="16.5">
      <c r="A431" s="24"/>
      <c r="B431" s="131" t="s">
        <v>66</v>
      </c>
      <c r="C431" s="149" t="s">
        <v>136</v>
      </c>
      <c r="D431" s="11">
        <v>115</v>
      </c>
      <c r="E431" s="143">
        <f>P431+Q431</f>
        <v>600</v>
      </c>
      <c r="F431" s="364">
        <f>D431*E431</f>
        <v>69000</v>
      </c>
      <c r="G431" s="365">
        <f>F431*0.09</f>
        <v>6210</v>
      </c>
      <c r="H431" s="365">
        <f>F431*0.08</f>
        <v>5520</v>
      </c>
      <c r="I431" s="366">
        <f>0.09+0.08</f>
        <v>0.16999999999999998</v>
      </c>
      <c r="J431" s="367">
        <f>G431+H431</f>
        <v>11730</v>
      </c>
      <c r="K431" s="367">
        <f>(F431+J431)*0.12</f>
        <v>9687.6</v>
      </c>
      <c r="L431" s="368">
        <f>J431+K431</f>
        <v>21417.6</v>
      </c>
      <c r="M431" s="368">
        <f>F431+L431</f>
        <v>90417.6</v>
      </c>
      <c r="P431" s="145">
        <v>300</v>
      </c>
      <c r="Q431" s="143">
        <v>300</v>
      </c>
    </row>
    <row r="432" spans="1:17" ht="16.5">
      <c r="A432" s="24"/>
      <c r="B432" s="131" t="s">
        <v>67</v>
      </c>
      <c r="C432" s="149" t="s">
        <v>136</v>
      </c>
      <c r="D432" s="11">
        <v>5</v>
      </c>
      <c r="E432" s="143">
        <f>P432+Q432</f>
        <v>240</v>
      </c>
      <c r="F432" s="364">
        <f>D432*E432</f>
        <v>1200</v>
      </c>
      <c r="G432" s="365">
        <f>F432*0.09</f>
        <v>108</v>
      </c>
      <c r="H432" s="365">
        <f>F432*0.08</f>
        <v>96</v>
      </c>
      <c r="I432" s="366">
        <f>0.09+0.08</f>
        <v>0.16999999999999998</v>
      </c>
      <c r="J432" s="367">
        <f>G432+H432</f>
        <v>204</v>
      </c>
      <c r="K432" s="367">
        <f>(F432+J432)*0.12</f>
        <v>168.48</v>
      </c>
      <c r="L432" s="368">
        <f>J432+K432</f>
        <v>372.48</v>
      </c>
      <c r="M432" s="368">
        <f>F432+L432</f>
        <v>1572.48</v>
      </c>
      <c r="P432" s="146">
        <v>120</v>
      </c>
      <c r="Q432" s="143">
        <v>120</v>
      </c>
    </row>
    <row r="433" spans="1:17" ht="16.5">
      <c r="A433" s="24"/>
      <c r="B433" s="131" t="s">
        <v>68</v>
      </c>
      <c r="C433" s="149" t="s">
        <v>136</v>
      </c>
      <c r="D433" s="81">
        <v>30</v>
      </c>
      <c r="E433" s="143">
        <f>P433+Q433</f>
        <v>32</v>
      </c>
      <c r="F433" s="364">
        <f>D433*E433</f>
        <v>960</v>
      </c>
      <c r="G433" s="365">
        <f>F433*0.09</f>
        <v>86.39999999999999</v>
      </c>
      <c r="H433" s="365">
        <f>F433*0.08</f>
        <v>76.8</v>
      </c>
      <c r="I433" s="366">
        <f>0.09+0.08</f>
        <v>0.16999999999999998</v>
      </c>
      <c r="J433" s="367">
        <f>G433+H433</f>
        <v>163.2</v>
      </c>
      <c r="K433" s="367">
        <f>(F433+J433)*0.12</f>
        <v>134.784</v>
      </c>
      <c r="L433" s="368">
        <f>J433+K433</f>
        <v>297.984</v>
      </c>
      <c r="M433" s="368">
        <f>F433+L433</f>
        <v>1257.984</v>
      </c>
      <c r="P433" s="146">
        <v>16</v>
      </c>
      <c r="Q433" s="143">
        <v>16</v>
      </c>
    </row>
    <row r="434" spans="1:17" ht="16.5">
      <c r="A434" s="24"/>
      <c r="B434" s="131" t="s">
        <v>69</v>
      </c>
      <c r="C434" s="149" t="s">
        <v>136</v>
      </c>
      <c r="D434" s="82">
        <v>90</v>
      </c>
      <c r="E434" s="143">
        <f>P434+Q434</f>
        <v>70</v>
      </c>
      <c r="F434" s="364">
        <f>D434*E434</f>
        <v>6300</v>
      </c>
      <c r="G434" s="365">
        <f>F434*0.09</f>
        <v>567</v>
      </c>
      <c r="H434" s="365">
        <f>F434*0.08</f>
        <v>504</v>
      </c>
      <c r="I434" s="366">
        <f>0.09+0.08</f>
        <v>0.16999999999999998</v>
      </c>
      <c r="J434" s="367">
        <f>G434+H434</f>
        <v>1071</v>
      </c>
      <c r="K434" s="367">
        <f>(F434+J434)*0.12</f>
        <v>884.52</v>
      </c>
      <c r="L434" s="368">
        <f>J434+K434</f>
        <v>1955.52</v>
      </c>
      <c r="M434" s="368">
        <f>F434+L434</f>
        <v>8255.52</v>
      </c>
      <c r="P434" s="146">
        <v>35</v>
      </c>
      <c r="Q434" s="143">
        <v>35</v>
      </c>
    </row>
    <row r="435" spans="1:13" ht="16.5">
      <c r="A435" s="30"/>
      <c r="B435" s="66" t="s">
        <v>38</v>
      </c>
      <c r="C435" s="60"/>
      <c r="D435" s="71"/>
      <c r="E435" s="358"/>
      <c r="F435" s="355"/>
      <c r="G435" s="356"/>
      <c r="H435" s="356"/>
      <c r="I435" s="357"/>
      <c r="J435" s="358"/>
      <c r="K435" s="358"/>
      <c r="L435" s="360"/>
      <c r="M435" s="31">
        <f>SUM(M431:M434)</f>
        <v>101503.584</v>
      </c>
    </row>
    <row r="436" spans="1:13" ht="16.5">
      <c r="A436" s="48"/>
      <c r="B436" s="75" t="s">
        <v>70</v>
      </c>
      <c r="C436" s="28"/>
      <c r="D436" s="83"/>
      <c r="E436" s="361"/>
      <c r="F436" s="324"/>
      <c r="G436" s="326"/>
      <c r="H436" s="326"/>
      <c r="I436" s="326"/>
      <c r="J436" s="361"/>
      <c r="K436" s="361"/>
      <c r="L436" s="362"/>
      <c r="M436" s="362"/>
    </row>
    <row r="437" spans="1:17" ht="16.5">
      <c r="A437" s="52"/>
      <c r="B437" s="132" t="s">
        <v>71</v>
      </c>
      <c r="C437" s="149" t="s">
        <v>136</v>
      </c>
      <c r="D437" s="84">
        <v>10</v>
      </c>
      <c r="E437" s="143">
        <f>P437+Q437</f>
        <v>600</v>
      </c>
      <c r="F437" s="364">
        <f>D437*E437</f>
        <v>6000</v>
      </c>
      <c r="G437" s="365">
        <f>F437*0.09</f>
        <v>540</v>
      </c>
      <c r="H437" s="365">
        <f>F437*0.08</f>
        <v>480</v>
      </c>
      <c r="I437" s="366">
        <f>0.09+0.08</f>
        <v>0.16999999999999998</v>
      </c>
      <c r="J437" s="367">
        <f>G437+H437</f>
        <v>1020</v>
      </c>
      <c r="K437" s="367">
        <f>(F437+J437)*0.12</f>
        <v>842.4</v>
      </c>
      <c r="L437" s="368">
        <f>J437+K437</f>
        <v>1862.4</v>
      </c>
      <c r="M437" s="368">
        <f>F437+L437</f>
        <v>7862.4</v>
      </c>
      <c r="P437" s="145">
        <v>300</v>
      </c>
      <c r="Q437" s="143">
        <v>300</v>
      </c>
    </row>
    <row r="438" spans="1:17" ht="16.5">
      <c r="A438" s="65"/>
      <c r="B438" s="132" t="s">
        <v>124</v>
      </c>
      <c r="C438" s="149" t="s">
        <v>80</v>
      </c>
      <c r="D438" s="82">
        <v>20</v>
      </c>
      <c r="E438" s="143">
        <f>P438+Q438</f>
        <v>240</v>
      </c>
      <c r="F438" s="364">
        <f>D438*E438</f>
        <v>4800</v>
      </c>
      <c r="G438" s="365">
        <f>F438*0.09</f>
        <v>432</v>
      </c>
      <c r="H438" s="365">
        <f>F438*0.08</f>
        <v>384</v>
      </c>
      <c r="I438" s="366">
        <f>0.09+0.08</f>
        <v>0.16999999999999998</v>
      </c>
      <c r="J438" s="367">
        <f>G438+H438</f>
        <v>816</v>
      </c>
      <c r="K438" s="367">
        <f>(F438+J438)*0.12</f>
        <v>673.92</v>
      </c>
      <c r="L438" s="368">
        <f>J438+K438</f>
        <v>1489.92</v>
      </c>
      <c r="M438" s="368">
        <f>F438+L438</f>
        <v>6289.92</v>
      </c>
      <c r="P438" s="146">
        <v>120</v>
      </c>
      <c r="Q438" s="143">
        <v>120</v>
      </c>
    </row>
    <row r="439" spans="1:17" ht="16.5">
      <c r="A439" s="65"/>
      <c r="B439" s="132" t="s">
        <v>73</v>
      </c>
      <c r="C439" s="149" t="s">
        <v>137</v>
      </c>
      <c r="D439" s="82">
        <v>100</v>
      </c>
      <c r="E439" s="143">
        <f>P439+Q439</f>
        <v>32</v>
      </c>
      <c r="F439" s="364">
        <f>D439*E439</f>
        <v>3200</v>
      </c>
      <c r="G439" s="365">
        <f>F439*0.09</f>
        <v>288</v>
      </c>
      <c r="H439" s="365">
        <f>F439*0.08</f>
        <v>256</v>
      </c>
      <c r="I439" s="366">
        <f>0.09+0.08</f>
        <v>0.16999999999999998</v>
      </c>
      <c r="J439" s="367">
        <f>G439+H439</f>
        <v>544</v>
      </c>
      <c r="K439" s="367">
        <f>(F439+J439)*0.12</f>
        <v>449.28</v>
      </c>
      <c r="L439" s="368">
        <f>J439+K439</f>
        <v>993.28</v>
      </c>
      <c r="M439" s="368">
        <f>F439+L439</f>
        <v>4193.28</v>
      </c>
      <c r="P439" s="146">
        <v>16</v>
      </c>
      <c r="Q439" s="143">
        <v>16</v>
      </c>
    </row>
    <row r="440" spans="1:17" ht="16.5">
      <c r="A440" s="24"/>
      <c r="B440" s="132" t="s">
        <v>74</v>
      </c>
      <c r="C440" s="149" t="s">
        <v>137</v>
      </c>
      <c r="D440" s="85">
        <v>90</v>
      </c>
      <c r="E440" s="143">
        <f>P440+Q440</f>
        <v>70</v>
      </c>
      <c r="F440" s="364">
        <f>D440*E440</f>
        <v>6300</v>
      </c>
      <c r="G440" s="365">
        <f>F440*0.09</f>
        <v>567</v>
      </c>
      <c r="H440" s="365">
        <f>F440*0.08</f>
        <v>504</v>
      </c>
      <c r="I440" s="366">
        <f>0.09+0.08</f>
        <v>0.16999999999999998</v>
      </c>
      <c r="J440" s="367">
        <f>G440+H440</f>
        <v>1071</v>
      </c>
      <c r="K440" s="367">
        <f>(F440+J440)*0.12</f>
        <v>884.52</v>
      </c>
      <c r="L440" s="368">
        <f>J440+K440</f>
        <v>1955.52</v>
      </c>
      <c r="M440" s="368">
        <f>F440+L440</f>
        <v>8255.52</v>
      </c>
      <c r="P440" s="146">
        <v>35</v>
      </c>
      <c r="Q440" s="143">
        <v>35</v>
      </c>
    </row>
    <row r="441" spans="1:17" ht="16.5">
      <c r="A441" s="24"/>
      <c r="B441" s="133" t="s">
        <v>75</v>
      </c>
      <c r="C441" s="149" t="s">
        <v>136</v>
      </c>
      <c r="D441" s="85">
        <v>12</v>
      </c>
      <c r="E441" s="143">
        <f>P441+Q441</f>
        <v>850</v>
      </c>
      <c r="F441" s="364">
        <f>D441*E441</f>
        <v>10200</v>
      </c>
      <c r="G441" s="365">
        <f>F441*0.09</f>
        <v>918</v>
      </c>
      <c r="H441" s="365">
        <f>F441*0.08</f>
        <v>816</v>
      </c>
      <c r="I441" s="366">
        <f>0.09+0.08</f>
        <v>0.16999999999999998</v>
      </c>
      <c r="J441" s="367">
        <f>G441+H441</f>
        <v>1734</v>
      </c>
      <c r="K441" s="367">
        <f>(F441+J441)*0.12</f>
        <v>1432.08</v>
      </c>
      <c r="L441" s="368">
        <f>J441+K441</f>
        <v>3166.08</v>
      </c>
      <c r="M441" s="368">
        <f>F441+L441</f>
        <v>13366.08</v>
      </c>
      <c r="P441" s="147">
        <v>535</v>
      </c>
      <c r="Q441" s="35">
        <v>315</v>
      </c>
    </row>
    <row r="442" spans="1:13" ht="16.5">
      <c r="A442" s="30"/>
      <c r="B442" s="66" t="s">
        <v>38</v>
      </c>
      <c r="C442" s="60"/>
      <c r="D442" s="71"/>
      <c r="E442" s="358"/>
      <c r="F442" s="355"/>
      <c r="G442" s="356"/>
      <c r="H442" s="356"/>
      <c r="I442" s="357"/>
      <c r="J442" s="358"/>
      <c r="K442" s="358"/>
      <c r="L442" s="360"/>
      <c r="M442" s="31">
        <f>SUM(M437:M441)</f>
        <v>39967.2</v>
      </c>
    </row>
    <row r="443" spans="1:13" ht="16.5">
      <c r="A443" s="48"/>
      <c r="B443" s="75" t="s">
        <v>76</v>
      </c>
      <c r="C443" s="28"/>
      <c r="D443" s="83"/>
      <c r="E443" s="361"/>
      <c r="F443" s="324"/>
      <c r="G443" s="376"/>
      <c r="H443" s="376"/>
      <c r="I443" s="377"/>
      <c r="J443" s="361"/>
      <c r="K443" s="361"/>
      <c r="L443" s="362"/>
      <c r="M443" s="362"/>
    </row>
    <row r="444" spans="1:17" ht="16.5">
      <c r="A444" s="24"/>
      <c r="B444" s="132" t="s">
        <v>77</v>
      </c>
      <c r="C444" s="149" t="s">
        <v>138</v>
      </c>
      <c r="D444" s="78">
        <v>1</v>
      </c>
      <c r="E444" s="143">
        <f>P444+Q444</f>
        <v>10000</v>
      </c>
      <c r="F444" s="364">
        <f>D444*E444</f>
        <v>10000</v>
      </c>
      <c r="G444" s="365">
        <f>F444*0.09</f>
        <v>900</v>
      </c>
      <c r="H444" s="365">
        <f>F444*0.08</f>
        <v>800</v>
      </c>
      <c r="I444" s="366">
        <f>0.09+0.08</f>
        <v>0.16999999999999998</v>
      </c>
      <c r="J444" s="367">
        <f>G444+H444</f>
        <v>1700</v>
      </c>
      <c r="K444" s="367">
        <f>(F444+J444)*0.12</f>
        <v>1404</v>
      </c>
      <c r="L444" s="368">
        <f>J444+K444</f>
        <v>3104</v>
      </c>
      <c r="M444" s="368">
        <f>F444+L444</f>
        <v>13104</v>
      </c>
      <c r="P444" s="145">
        <v>5000</v>
      </c>
      <c r="Q444" s="143">
        <v>5000</v>
      </c>
    </row>
    <row r="445" spans="1:17" ht="16.5">
      <c r="A445" s="24"/>
      <c r="B445" s="132" t="s">
        <v>78</v>
      </c>
      <c r="C445" s="149" t="s">
        <v>139</v>
      </c>
      <c r="D445" s="86">
        <v>3</v>
      </c>
      <c r="E445" s="143">
        <f>P445+Q445</f>
        <v>1350</v>
      </c>
      <c r="F445" s="364">
        <f>D445*E445</f>
        <v>4050</v>
      </c>
      <c r="G445" s="365">
        <f>F445*0.09</f>
        <v>364.5</v>
      </c>
      <c r="H445" s="365">
        <f>F445*0.08</f>
        <v>324</v>
      </c>
      <c r="I445" s="366">
        <f>0.09+0.08</f>
        <v>0.16999999999999998</v>
      </c>
      <c r="J445" s="367">
        <f>G445+H445</f>
        <v>688.5</v>
      </c>
      <c r="K445" s="367">
        <f>(F445+J445)*0.12</f>
        <v>568.62</v>
      </c>
      <c r="L445" s="368">
        <f>J445+K445</f>
        <v>1257.12</v>
      </c>
      <c r="M445" s="368">
        <f>F445+L445</f>
        <v>5307.12</v>
      </c>
      <c r="P445" s="148">
        <v>500</v>
      </c>
      <c r="Q445" s="143">
        <v>850</v>
      </c>
    </row>
    <row r="446" spans="1:17" ht="16.5">
      <c r="A446" s="24"/>
      <c r="B446" s="132" t="s">
        <v>79</v>
      </c>
      <c r="C446" s="96" t="s">
        <v>138</v>
      </c>
      <c r="D446" s="86">
        <v>20</v>
      </c>
      <c r="E446" s="143">
        <f>P446+Q446</f>
        <v>1050</v>
      </c>
      <c r="F446" s="364">
        <f>D446*E446</f>
        <v>21000</v>
      </c>
      <c r="G446" s="365">
        <f>F446*0.09</f>
        <v>1890</v>
      </c>
      <c r="H446" s="365">
        <f>F446*0.08</f>
        <v>1680</v>
      </c>
      <c r="I446" s="366">
        <f>0.09+0.08</f>
        <v>0.16999999999999998</v>
      </c>
      <c r="J446" s="367">
        <f>G446+H446</f>
        <v>3570</v>
      </c>
      <c r="K446" s="367">
        <f>(F446+J446)*0.12</f>
        <v>2948.4</v>
      </c>
      <c r="L446" s="368">
        <f>J446+K446</f>
        <v>6518.4</v>
      </c>
      <c r="M446" s="368">
        <f>F446+L446</f>
        <v>27518.4</v>
      </c>
      <c r="P446" s="148">
        <v>800</v>
      </c>
      <c r="Q446" s="143">
        <v>250</v>
      </c>
    </row>
    <row r="447" spans="1:13" ht="16.5">
      <c r="A447" s="30"/>
      <c r="B447" s="66" t="s">
        <v>38</v>
      </c>
      <c r="C447" s="61"/>
      <c r="D447" s="141"/>
      <c r="E447" s="358"/>
      <c r="F447" s="355"/>
      <c r="G447" s="356"/>
      <c r="H447" s="356"/>
      <c r="I447" s="357"/>
      <c r="J447" s="358"/>
      <c r="K447" s="358"/>
      <c r="L447" s="360"/>
      <c r="M447" s="31">
        <f>SUM(M444:M446)</f>
        <v>45929.520000000004</v>
      </c>
    </row>
    <row r="448" spans="1:13" ht="29.25" customHeight="1">
      <c r="A448" s="159"/>
      <c r="B448" s="160" t="s">
        <v>144</v>
      </c>
      <c r="C448" s="161"/>
      <c r="D448" s="169"/>
      <c r="E448" s="477"/>
      <c r="F448" s="478"/>
      <c r="G448" s="479"/>
      <c r="H448" s="479"/>
      <c r="I448" s="480"/>
      <c r="J448" s="481"/>
      <c r="K448" s="481"/>
      <c r="L448" s="162"/>
      <c r="M448" s="163">
        <f>M447+M442+M435+M429+M422</f>
        <v>992044.872</v>
      </c>
    </row>
    <row r="449" spans="1:13" ht="16.5">
      <c r="A449" s="128" t="s">
        <v>225</v>
      </c>
      <c r="B449" s="118" t="s">
        <v>125</v>
      </c>
      <c r="C449" s="151"/>
      <c r="D449" s="142"/>
      <c r="E449" s="393"/>
      <c r="F449" s="390"/>
      <c r="G449" s="449"/>
      <c r="H449" s="449"/>
      <c r="I449" s="449"/>
      <c r="J449" s="393"/>
      <c r="K449" s="393"/>
      <c r="L449" s="394"/>
      <c r="M449" s="394"/>
    </row>
    <row r="450" spans="1:13" ht="16.5">
      <c r="A450" s="44"/>
      <c r="B450" s="91" t="s">
        <v>120</v>
      </c>
      <c r="C450" s="77"/>
      <c r="D450" s="136"/>
      <c r="E450" s="361"/>
      <c r="F450" s="395"/>
      <c r="G450" s="369"/>
      <c r="H450" s="369"/>
      <c r="I450" s="370"/>
      <c r="J450" s="371"/>
      <c r="K450" s="371"/>
      <c r="L450" s="372"/>
      <c r="M450" s="372"/>
    </row>
    <row r="451" spans="1:17" ht="16.5">
      <c r="A451" s="52"/>
      <c r="B451" s="138" t="s">
        <v>54</v>
      </c>
      <c r="C451" s="149" t="s">
        <v>135</v>
      </c>
      <c r="D451" s="140">
        <v>7</v>
      </c>
      <c r="E451" s="143">
        <f>P451+Q451</f>
        <v>26000</v>
      </c>
      <c r="F451" s="364">
        <f>D451*E451</f>
        <v>182000</v>
      </c>
      <c r="G451" s="365">
        <f>F451*0.09</f>
        <v>16380</v>
      </c>
      <c r="H451" s="365">
        <f>F451*0.08</f>
        <v>14560</v>
      </c>
      <c r="I451" s="366">
        <f>0.09+0.08</f>
        <v>0.16999999999999998</v>
      </c>
      <c r="J451" s="367">
        <f>G451+H451</f>
        <v>30940</v>
      </c>
      <c r="K451" s="367">
        <f>(F451+J451)*0.12</f>
        <v>25552.8</v>
      </c>
      <c r="L451" s="368">
        <f>J451+K451</f>
        <v>56492.8</v>
      </c>
      <c r="M451" s="368">
        <f>F451+L451</f>
        <v>238492.8</v>
      </c>
      <c r="P451" s="143">
        <v>25000</v>
      </c>
      <c r="Q451" s="143">
        <v>1000</v>
      </c>
    </row>
    <row r="452" spans="1:17" ht="16.5">
      <c r="A452" s="24"/>
      <c r="B452" s="138" t="s">
        <v>55</v>
      </c>
      <c r="C452" s="149" t="s">
        <v>135</v>
      </c>
      <c r="D452" s="79">
        <v>4</v>
      </c>
      <c r="E452" s="143">
        <f>P452+Q452</f>
        <v>38500</v>
      </c>
      <c r="F452" s="364">
        <f>D452*E452</f>
        <v>154000</v>
      </c>
      <c r="G452" s="365">
        <f>F452*0.09</f>
        <v>13860</v>
      </c>
      <c r="H452" s="365">
        <f>F452*0.08</f>
        <v>12320</v>
      </c>
      <c r="I452" s="366">
        <f>0.09+0.08</f>
        <v>0.16999999999999998</v>
      </c>
      <c r="J452" s="367">
        <f>G452+H452</f>
        <v>26180</v>
      </c>
      <c r="K452" s="367">
        <f>(F452+J452)*0.12</f>
        <v>21621.6</v>
      </c>
      <c r="L452" s="368">
        <f>J452+K452</f>
        <v>47801.6</v>
      </c>
      <c r="M452" s="368">
        <f>F452+L452</f>
        <v>201801.6</v>
      </c>
      <c r="P452" s="144">
        <v>37500</v>
      </c>
      <c r="Q452" s="143">
        <v>1000</v>
      </c>
    </row>
    <row r="453" spans="1:17" ht="16.5">
      <c r="A453" s="24"/>
      <c r="B453" s="138" t="s">
        <v>56</v>
      </c>
      <c r="C453" s="149" t="s">
        <v>135</v>
      </c>
      <c r="D453" s="79">
        <v>1</v>
      </c>
      <c r="E453" s="143">
        <f>P453+Q453</f>
        <v>51000</v>
      </c>
      <c r="F453" s="364">
        <f>D453*E453</f>
        <v>51000</v>
      </c>
      <c r="G453" s="365">
        <f>F453*0.09</f>
        <v>4590</v>
      </c>
      <c r="H453" s="365">
        <f>F453*0.08</f>
        <v>4080</v>
      </c>
      <c r="I453" s="366">
        <f>0.09+0.08</f>
        <v>0.16999999999999998</v>
      </c>
      <c r="J453" s="367">
        <f>G453+H453</f>
        <v>8670</v>
      </c>
      <c r="K453" s="367">
        <f>(F453+J453)*0.12</f>
        <v>7160.4</v>
      </c>
      <c r="L453" s="368">
        <f>J453+K453</f>
        <v>15830.4</v>
      </c>
      <c r="M453" s="368">
        <f>F453+L453</f>
        <v>66830.4</v>
      </c>
      <c r="P453" s="144">
        <v>50000</v>
      </c>
      <c r="Q453" s="143">
        <v>1000</v>
      </c>
    </row>
    <row r="454" spans="1:17" ht="16.5">
      <c r="A454" s="24"/>
      <c r="B454" s="138" t="s">
        <v>57</v>
      </c>
      <c r="C454" s="149" t="s">
        <v>135</v>
      </c>
      <c r="D454" s="79">
        <v>9</v>
      </c>
      <c r="E454" s="143">
        <f>P454+Q454</f>
        <v>63500</v>
      </c>
      <c r="F454" s="364">
        <f>D454*E454</f>
        <v>571500</v>
      </c>
      <c r="G454" s="365">
        <f>F454*0.09</f>
        <v>51435</v>
      </c>
      <c r="H454" s="365">
        <f>F454*0.08</f>
        <v>45720</v>
      </c>
      <c r="I454" s="366">
        <f>0.09+0.08</f>
        <v>0.16999999999999998</v>
      </c>
      <c r="J454" s="367">
        <f>G454+H454</f>
        <v>97155</v>
      </c>
      <c r="K454" s="367">
        <f>(F454+J454)*0.12</f>
        <v>80238.59999999999</v>
      </c>
      <c r="L454" s="368">
        <f>J454+K454</f>
        <v>177393.59999999998</v>
      </c>
      <c r="M454" s="368">
        <f>F454+L454</f>
        <v>748893.6</v>
      </c>
      <c r="P454" s="144">
        <v>62500</v>
      </c>
      <c r="Q454" s="143">
        <v>1000</v>
      </c>
    </row>
    <row r="455" spans="1:17" ht="16.5">
      <c r="A455" s="24"/>
      <c r="B455" s="138" t="s">
        <v>58</v>
      </c>
      <c r="C455" s="149" t="s">
        <v>135</v>
      </c>
      <c r="D455" s="79">
        <v>1</v>
      </c>
      <c r="E455" s="143">
        <f>P455+Q455</f>
        <v>76000</v>
      </c>
      <c r="F455" s="364">
        <f>D455*E455</f>
        <v>76000</v>
      </c>
      <c r="G455" s="365">
        <f>F455*0.09</f>
        <v>6840</v>
      </c>
      <c r="H455" s="365">
        <f>F455*0.08</f>
        <v>6080</v>
      </c>
      <c r="I455" s="366">
        <f>0.09+0.08</f>
        <v>0.16999999999999998</v>
      </c>
      <c r="J455" s="367">
        <f>G455+H455</f>
        <v>12920</v>
      </c>
      <c r="K455" s="367">
        <f>(F455+J455)*0.12</f>
        <v>10670.4</v>
      </c>
      <c r="L455" s="368">
        <f>J455+K455</f>
        <v>23590.4</v>
      </c>
      <c r="M455" s="368">
        <f>F455+L455</f>
        <v>99590.4</v>
      </c>
      <c r="P455" s="144">
        <v>75000</v>
      </c>
      <c r="Q455" s="143">
        <v>1000</v>
      </c>
    </row>
    <row r="456" spans="1:17" ht="16.5">
      <c r="A456" s="24"/>
      <c r="B456" s="130"/>
      <c r="C456" s="25"/>
      <c r="D456" s="79"/>
      <c r="E456" s="383"/>
      <c r="F456" s="364"/>
      <c r="G456" s="365"/>
      <c r="H456" s="365"/>
      <c r="I456" s="366"/>
      <c r="J456" s="367"/>
      <c r="K456" s="367"/>
      <c r="L456" s="368"/>
      <c r="M456" s="368"/>
      <c r="P456" s="152"/>
      <c r="Q456" s="143"/>
    </row>
    <row r="457" spans="1:17" ht="16.5">
      <c r="A457" s="30"/>
      <c r="B457" s="66" t="s">
        <v>38</v>
      </c>
      <c r="C457" s="60"/>
      <c r="D457" s="71"/>
      <c r="E457" s="358"/>
      <c r="F457" s="355"/>
      <c r="G457" s="356"/>
      <c r="H457" s="356"/>
      <c r="I457" s="357"/>
      <c r="J457" s="358"/>
      <c r="K457" s="358"/>
      <c r="L457" s="360"/>
      <c r="M457" s="31">
        <f>SUM(M451:M456)</f>
        <v>1355608.7999999998</v>
      </c>
      <c r="P457" s="152"/>
      <c r="Q457" s="143"/>
    </row>
    <row r="458" spans="1:17" ht="16.5">
      <c r="A458" s="48"/>
      <c r="B458" s="137" t="s">
        <v>59</v>
      </c>
      <c r="C458" s="28"/>
      <c r="D458" s="80"/>
      <c r="E458" s="361"/>
      <c r="F458" s="324"/>
      <c r="G458" s="376"/>
      <c r="H458" s="376"/>
      <c r="I458" s="377"/>
      <c r="J458" s="361"/>
      <c r="K458" s="361"/>
      <c r="L458" s="362"/>
      <c r="M458" s="362"/>
      <c r="P458" s="144"/>
      <c r="Q458" s="143"/>
    </row>
    <row r="459" spans="1:17" ht="16.5">
      <c r="A459" s="50"/>
      <c r="B459" s="138" t="s">
        <v>60</v>
      </c>
      <c r="C459" s="149" t="s">
        <v>80</v>
      </c>
      <c r="D459" s="79">
        <v>73</v>
      </c>
      <c r="E459" s="143">
        <f>P459+Q459</f>
        <v>1335</v>
      </c>
      <c r="F459" s="364">
        <f>D459*E459</f>
        <v>97455</v>
      </c>
      <c r="G459" s="365">
        <f>F459*0.09</f>
        <v>8770.949999999999</v>
      </c>
      <c r="H459" s="365">
        <f>F459*0.08</f>
        <v>7796.400000000001</v>
      </c>
      <c r="I459" s="366">
        <f>0.09+0.08</f>
        <v>0.16999999999999998</v>
      </c>
      <c r="J459" s="367">
        <f>G459+H459</f>
        <v>16567.35</v>
      </c>
      <c r="K459" s="367">
        <f>(F459+J459)*0.12</f>
        <v>13682.682</v>
      </c>
      <c r="L459" s="368">
        <f>J459+K459</f>
        <v>30250.032</v>
      </c>
      <c r="M459" s="368">
        <f>F459+L459</f>
        <v>127705.032</v>
      </c>
      <c r="P459" s="144">
        <v>1235</v>
      </c>
      <c r="Q459" s="143">
        <v>100</v>
      </c>
    </row>
    <row r="460" spans="1:17" ht="16.5">
      <c r="A460" s="50"/>
      <c r="B460" s="138" t="s">
        <v>61</v>
      </c>
      <c r="C460" s="149" t="s">
        <v>80</v>
      </c>
      <c r="D460" s="79">
        <v>32</v>
      </c>
      <c r="E460" s="143">
        <f>P460+Q460</f>
        <v>940</v>
      </c>
      <c r="F460" s="364">
        <f>D460*E460</f>
        <v>30080</v>
      </c>
      <c r="G460" s="365">
        <f>F460*0.09</f>
        <v>2707.2</v>
      </c>
      <c r="H460" s="365">
        <f>F460*0.08</f>
        <v>2406.4</v>
      </c>
      <c r="I460" s="366">
        <f>0.09+0.08</f>
        <v>0.16999999999999998</v>
      </c>
      <c r="J460" s="367">
        <f>G460+H460</f>
        <v>5113.6</v>
      </c>
      <c r="K460" s="367">
        <f>(F460+J460)*0.12</f>
        <v>4223.232</v>
      </c>
      <c r="L460" s="368">
        <f>J460+K460</f>
        <v>9336.832</v>
      </c>
      <c r="M460" s="368">
        <f>F460+L460</f>
        <v>39416.832</v>
      </c>
      <c r="P460" s="144">
        <v>840</v>
      </c>
      <c r="Q460" s="143">
        <v>100</v>
      </c>
    </row>
    <row r="461" spans="1:17" ht="16.5">
      <c r="A461" s="65"/>
      <c r="B461" s="138" t="s">
        <v>62</v>
      </c>
      <c r="C461" s="149" t="s">
        <v>80</v>
      </c>
      <c r="D461" s="79">
        <v>7</v>
      </c>
      <c r="E461" s="143">
        <f>P461+Q461</f>
        <v>1430</v>
      </c>
      <c r="F461" s="364">
        <f>D461*E461</f>
        <v>10010</v>
      </c>
      <c r="G461" s="365">
        <f>F461*0.09</f>
        <v>900.9</v>
      </c>
      <c r="H461" s="365">
        <f>F461*0.08</f>
        <v>800.8000000000001</v>
      </c>
      <c r="I461" s="366">
        <f>0.09+0.08</f>
        <v>0.16999999999999998</v>
      </c>
      <c r="J461" s="367">
        <f>G461+H461</f>
        <v>1701.7</v>
      </c>
      <c r="K461" s="367">
        <f>(F461+J461)*0.12</f>
        <v>1405.404</v>
      </c>
      <c r="L461" s="368">
        <f>J461+K461</f>
        <v>3107.1040000000003</v>
      </c>
      <c r="M461" s="368">
        <f>F461+L461</f>
        <v>13117.104</v>
      </c>
      <c r="P461" s="144">
        <v>1330</v>
      </c>
      <c r="Q461" s="143">
        <v>100</v>
      </c>
    </row>
    <row r="462" spans="1:17" ht="16.5">
      <c r="A462" s="65"/>
      <c r="B462" s="138" t="s">
        <v>63</v>
      </c>
      <c r="C462" s="149" t="s">
        <v>80</v>
      </c>
      <c r="D462" s="79">
        <v>34</v>
      </c>
      <c r="E462" s="143">
        <f>P462+Q462</f>
        <v>2000</v>
      </c>
      <c r="F462" s="364">
        <f>D462*E462</f>
        <v>68000</v>
      </c>
      <c r="G462" s="365">
        <f>F462*0.09</f>
        <v>6120</v>
      </c>
      <c r="H462" s="365">
        <f>F462*0.08</f>
        <v>5440</v>
      </c>
      <c r="I462" s="366">
        <f>0.09+0.08</f>
        <v>0.16999999999999998</v>
      </c>
      <c r="J462" s="367">
        <f>G462+H462</f>
        <v>11560</v>
      </c>
      <c r="K462" s="367">
        <f>(F462+J462)*0.12</f>
        <v>9547.199999999999</v>
      </c>
      <c r="L462" s="368">
        <f>J462+K462</f>
        <v>21107.199999999997</v>
      </c>
      <c r="M462" s="368">
        <f>F462+L462</f>
        <v>89107.2</v>
      </c>
      <c r="P462" s="144">
        <v>1900</v>
      </c>
      <c r="Q462" s="143">
        <v>100</v>
      </c>
    </row>
    <row r="463" spans="1:17" ht="16.5">
      <c r="A463" s="24"/>
      <c r="B463" s="138" t="s">
        <v>64</v>
      </c>
      <c r="C463" s="149" t="s">
        <v>80</v>
      </c>
      <c r="D463" s="79">
        <f>73*3.3</f>
        <v>240.89999999999998</v>
      </c>
      <c r="E463" s="143">
        <f>P463+Q463</f>
        <v>142</v>
      </c>
      <c r="F463" s="364">
        <f>D463*E463</f>
        <v>34207.799999999996</v>
      </c>
      <c r="G463" s="365">
        <f>F463*0.09</f>
        <v>3078.7019999999993</v>
      </c>
      <c r="H463" s="365">
        <f>F463*0.08</f>
        <v>2736.624</v>
      </c>
      <c r="I463" s="366">
        <f>0.09+0.08</f>
        <v>0.16999999999999998</v>
      </c>
      <c r="J463" s="367">
        <f>G463+H463</f>
        <v>5815.325999999999</v>
      </c>
      <c r="K463" s="367">
        <f>(F463+J463)*0.12</f>
        <v>4802.775119999999</v>
      </c>
      <c r="L463" s="368">
        <f>J463+K463</f>
        <v>10618.10112</v>
      </c>
      <c r="M463" s="368">
        <f>F463+L463</f>
        <v>44825.901119999995</v>
      </c>
      <c r="P463" s="144">
        <v>122</v>
      </c>
      <c r="Q463" s="143">
        <v>20</v>
      </c>
    </row>
    <row r="464" spans="1:17" ht="16.5">
      <c r="A464" s="24"/>
      <c r="B464" s="130"/>
      <c r="C464" s="25"/>
      <c r="D464" s="79"/>
      <c r="E464" s="383"/>
      <c r="F464" s="364"/>
      <c r="G464" s="365"/>
      <c r="H464" s="365"/>
      <c r="I464" s="366"/>
      <c r="J464" s="367"/>
      <c r="K464" s="367"/>
      <c r="L464" s="368"/>
      <c r="M464" s="368"/>
      <c r="P464" s="152"/>
      <c r="Q464" s="143"/>
    </row>
    <row r="465" spans="1:17" ht="16.5">
      <c r="A465" s="30"/>
      <c r="B465" s="66" t="s">
        <v>38</v>
      </c>
      <c r="C465" s="60"/>
      <c r="D465" s="71"/>
      <c r="E465" s="358"/>
      <c r="F465" s="355"/>
      <c r="G465" s="356"/>
      <c r="H465" s="356"/>
      <c r="I465" s="357"/>
      <c r="J465" s="358"/>
      <c r="K465" s="358"/>
      <c r="L465" s="360"/>
      <c r="M465" s="31">
        <f>SUM(M459:M464)</f>
        <v>314172.06912</v>
      </c>
      <c r="P465" s="152"/>
      <c r="Q465" s="143"/>
    </row>
    <row r="466" spans="1:17" ht="16.5">
      <c r="A466" s="48"/>
      <c r="B466" s="74" t="s">
        <v>65</v>
      </c>
      <c r="C466" s="28"/>
      <c r="D466" s="20"/>
      <c r="E466" s="361"/>
      <c r="F466" s="324"/>
      <c r="G466" s="376"/>
      <c r="H466" s="376"/>
      <c r="I466" s="377"/>
      <c r="J466" s="361"/>
      <c r="K466" s="361"/>
      <c r="L466" s="362"/>
      <c r="M466" s="362"/>
      <c r="P466" s="144"/>
      <c r="Q466" s="143"/>
    </row>
    <row r="467" spans="1:17" ht="16.5">
      <c r="A467" s="24"/>
      <c r="B467" s="73" t="s">
        <v>66</v>
      </c>
      <c r="C467" s="149" t="s">
        <v>136</v>
      </c>
      <c r="D467" s="11">
        <f>22*5</f>
        <v>110</v>
      </c>
      <c r="E467" s="143">
        <f>P467+Q467</f>
        <v>70</v>
      </c>
      <c r="F467" s="364">
        <f>D467*E467</f>
        <v>7700</v>
      </c>
      <c r="G467" s="365">
        <f>F467*0.09</f>
        <v>693</v>
      </c>
      <c r="H467" s="365">
        <f>F467*0.08</f>
        <v>616</v>
      </c>
      <c r="I467" s="366">
        <f>0.09+0.08</f>
        <v>0.16999999999999998</v>
      </c>
      <c r="J467" s="367">
        <f>G467+H467</f>
        <v>1309</v>
      </c>
      <c r="K467" s="367">
        <f>(F467+J467)*0.12</f>
        <v>1081.08</v>
      </c>
      <c r="L467" s="368">
        <f>J467+K467</f>
        <v>2390.08</v>
      </c>
      <c r="M467" s="368">
        <f>F467+L467</f>
        <v>10090.08</v>
      </c>
      <c r="P467" s="144">
        <v>60</v>
      </c>
      <c r="Q467" s="143">
        <v>10</v>
      </c>
    </row>
    <row r="468" spans="1:17" ht="16.5">
      <c r="A468" s="24"/>
      <c r="B468" s="73" t="s">
        <v>67</v>
      </c>
      <c r="C468" s="149" t="s">
        <v>136</v>
      </c>
      <c r="D468" s="11">
        <v>35</v>
      </c>
      <c r="E468" s="143">
        <f>P468+Q468</f>
        <v>73</v>
      </c>
      <c r="F468" s="364">
        <f>D468*E468</f>
        <v>2555</v>
      </c>
      <c r="G468" s="365">
        <f>F468*0.09</f>
        <v>229.95</v>
      </c>
      <c r="H468" s="365">
        <f>F468*0.08</f>
        <v>204.4</v>
      </c>
      <c r="I468" s="366">
        <f>0.09+0.08</f>
        <v>0.16999999999999998</v>
      </c>
      <c r="J468" s="367">
        <f>G468+H468</f>
        <v>434.35</v>
      </c>
      <c r="K468" s="367">
        <f>(F468+J468)*0.12</f>
        <v>358.722</v>
      </c>
      <c r="L468" s="368">
        <f>J468+K468</f>
        <v>793.072</v>
      </c>
      <c r="M468" s="368">
        <f>F468+L468</f>
        <v>3348.072</v>
      </c>
      <c r="P468" s="153">
        <v>33</v>
      </c>
      <c r="Q468" s="143">
        <v>40</v>
      </c>
    </row>
    <row r="469" spans="1:17" ht="16.5">
      <c r="A469" s="24"/>
      <c r="B469" s="73" t="s">
        <v>68</v>
      </c>
      <c r="C469" s="149" t="s">
        <v>136</v>
      </c>
      <c r="D469" s="81">
        <v>20</v>
      </c>
      <c r="E469" s="143">
        <f>P469+Q469</f>
        <v>37</v>
      </c>
      <c r="F469" s="364">
        <f>D469*E469</f>
        <v>740</v>
      </c>
      <c r="G469" s="365">
        <f>F469*0.09</f>
        <v>66.6</v>
      </c>
      <c r="H469" s="365">
        <f>F469*0.08</f>
        <v>59.2</v>
      </c>
      <c r="I469" s="366">
        <f>0.09+0.08</f>
        <v>0.16999999999999998</v>
      </c>
      <c r="J469" s="367">
        <f>G469+H469</f>
        <v>125.8</v>
      </c>
      <c r="K469" s="367">
        <f>(F469+J469)*0.12</f>
        <v>103.89599999999999</v>
      </c>
      <c r="L469" s="368">
        <f>J469+K469</f>
        <v>229.69599999999997</v>
      </c>
      <c r="M469" s="368">
        <f>F469+L469</f>
        <v>969.6959999999999</v>
      </c>
      <c r="P469" s="154">
        <v>33</v>
      </c>
      <c r="Q469" s="143">
        <v>4</v>
      </c>
    </row>
    <row r="470" spans="1:17" ht="16.5">
      <c r="A470" s="24"/>
      <c r="B470" s="73" t="s">
        <v>69</v>
      </c>
      <c r="C470" s="149" t="s">
        <v>136</v>
      </c>
      <c r="D470" s="82">
        <v>55</v>
      </c>
      <c r="E470" s="143">
        <f>P470+Q470</f>
        <v>42</v>
      </c>
      <c r="F470" s="364">
        <f>D470*E470</f>
        <v>2310</v>
      </c>
      <c r="G470" s="365">
        <f>F470*0.09</f>
        <v>207.9</v>
      </c>
      <c r="H470" s="365">
        <f>F470*0.08</f>
        <v>184.8</v>
      </c>
      <c r="I470" s="366">
        <f>0.09+0.08</f>
        <v>0.16999999999999998</v>
      </c>
      <c r="J470" s="367">
        <f>G470+H470</f>
        <v>392.70000000000005</v>
      </c>
      <c r="K470" s="367">
        <f>(F470+J470)*0.12</f>
        <v>324.32399999999996</v>
      </c>
      <c r="L470" s="368">
        <f>J470+K470</f>
        <v>717.024</v>
      </c>
      <c r="M470" s="368">
        <f>F470+L470</f>
        <v>3027.024</v>
      </c>
      <c r="P470" s="146">
        <v>33</v>
      </c>
      <c r="Q470" s="143">
        <v>9</v>
      </c>
    </row>
    <row r="471" spans="1:17" ht="16.5">
      <c r="A471" s="24"/>
      <c r="B471" s="131"/>
      <c r="C471" s="25"/>
      <c r="D471" s="82"/>
      <c r="E471" s="383"/>
      <c r="F471" s="364"/>
      <c r="G471" s="365"/>
      <c r="H471" s="365"/>
      <c r="I471" s="366"/>
      <c r="J471" s="367"/>
      <c r="K471" s="367"/>
      <c r="L471" s="368"/>
      <c r="M471" s="368"/>
      <c r="P471" s="152"/>
      <c r="Q471" s="35"/>
    </row>
    <row r="472" spans="1:17" ht="16.5">
      <c r="A472" s="30"/>
      <c r="B472" s="66" t="s">
        <v>38</v>
      </c>
      <c r="C472" s="60"/>
      <c r="D472" s="71"/>
      <c r="E472" s="358"/>
      <c r="F472" s="355"/>
      <c r="G472" s="356"/>
      <c r="H472" s="356"/>
      <c r="I472" s="357"/>
      <c r="J472" s="358"/>
      <c r="K472" s="358"/>
      <c r="L472" s="360"/>
      <c r="M472" s="31">
        <f>SUM(M467:M471)</f>
        <v>17434.872</v>
      </c>
      <c r="P472" s="145"/>
      <c r="Q472" s="143"/>
    </row>
    <row r="473" spans="1:17" ht="16.5">
      <c r="A473" s="48"/>
      <c r="B473" s="75" t="s">
        <v>70</v>
      </c>
      <c r="C473" s="28"/>
      <c r="D473" s="83"/>
      <c r="E473" s="361"/>
      <c r="F473" s="324"/>
      <c r="G473" s="326"/>
      <c r="H473" s="326"/>
      <c r="I473" s="326"/>
      <c r="J473" s="361"/>
      <c r="K473" s="361"/>
      <c r="L473" s="362"/>
      <c r="M473" s="362"/>
      <c r="P473" s="146"/>
      <c r="Q473" s="143"/>
    </row>
    <row r="474" spans="1:17" ht="16.5">
      <c r="A474" s="52"/>
      <c r="B474" s="76" t="s">
        <v>71</v>
      </c>
      <c r="C474" s="149" t="s">
        <v>136</v>
      </c>
      <c r="D474" s="84">
        <v>10</v>
      </c>
      <c r="E474" s="143">
        <f>P474+Q474</f>
        <v>600</v>
      </c>
      <c r="F474" s="364">
        <f>D474*E474</f>
        <v>6000</v>
      </c>
      <c r="G474" s="365">
        <f>F474*0.09</f>
        <v>540</v>
      </c>
      <c r="H474" s="365">
        <f>F474*0.08</f>
        <v>480</v>
      </c>
      <c r="I474" s="366">
        <f>0.09+0.08</f>
        <v>0.16999999999999998</v>
      </c>
      <c r="J474" s="367">
        <f>G474+H474</f>
        <v>1020</v>
      </c>
      <c r="K474" s="367">
        <f>(F474+J474)*0.12</f>
        <v>842.4</v>
      </c>
      <c r="L474" s="368">
        <f>J474+K474</f>
        <v>1862.4</v>
      </c>
      <c r="M474" s="368">
        <f>F474+L474</f>
        <v>7862.4</v>
      </c>
      <c r="P474" s="145">
        <v>300</v>
      </c>
      <c r="Q474" s="143">
        <v>300</v>
      </c>
    </row>
    <row r="475" spans="1:17" ht="16.5">
      <c r="A475" s="52"/>
      <c r="B475" s="76" t="s">
        <v>72</v>
      </c>
      <c r="C475" s="149" t="s">
        <v>80</v>
      </c>
      <c r="D475" s="82">
        <v>20</v>
      </c>
      <c r="E475" s="143">
        <f>P475+Q475</f>
        <v>240</v>
      </c>
      <c r="F475" s="364">
        <f>D475*E475</f>
        <v>4800</v>
      </c>
      <c r="G475" s="365">
        <f>F475*0.09</f>
        <v>432</v>
      </c>
      <c r="H475" s="365">
        <f>F475*0.08</f>
        <v>384</v>
      </c>
      <c r="I475" s="366">
        <f>0.09+0.08</f>
        <v>0.16999999999999998</v>
      </c>
      <c r="J475" s="367">
        <f>G475+H475</f>
        <v>816</v>
      </c>
      <c r="K475" s="367">
        <f>(F475+J475)*0.12</f>
        <v>673.92</v>
      </c>
      <c r="L475" s="368">
        <f>J475+K475</f>
        <v>1489.92</v>
      </c>
      <c r="M475" s="368">
        <f>F475+L475</f>
        <v>6289.92</v>
      </c>
      <c r="P475" s="146">
        <v>120</v>
      </c>
      <c r="Q475" s="143">
        <v>120</v>
      </c>
    </row>
    <row r="476" spans="1:17" ht="16.5">
      <c r="A476" s="52"/>
      <c r="B476" s="76" t="s">
        <v>73</v>
      </c>
      <c r="C476" s="149" t="s">
        <v>137</v>
      </c>
      <c r="D476" s="82">
        <v>100</v>
      </c>
      <c r="E476" s="143">
        <f>P476+Q476</f>
        <v>32</v>
      </c>
      <c r="F476" s="364">
        <f>D476*E476</f>
        <v>3200</v>
      </c>
      <c r="G476" s="365">
        <f>F476*0.09</f>
        <v>288</v>
      </c>
      <c r="H476" s="365">
        <f>F476*0.08</f>
        <v>256</v>
      </c>
      <c r="I476" s="366">
        <f>0.09+0.08</f>
        <v>0.16999999999999998</v>
      </c>
      <c r="J476" s="367">
        <f>G476+H476</f>
        <v>544</v>
      </c>
      <c r="K476" s="367">
        <f>(F476+J476)*0.12</f>
        <v>449.28</v>
      </c>
      <c r="L476" s="368">
        <f>J476+K476</f>
        <v>993.28</v>
      </c>
      <c r="M476" s="368">
        <f>F476+L476</f>
        <v>4193.28</v>
      </c>
      <c r="P476" s="146">
        <v>16</v>
      </c>
      <c r="Q476" s="143">
        <v>16</v>
      </c>
    </row>
    <row r="477" spans="1:17" ht="16.5">
      <c r="A477" s="65"/>
      <c r="B477" s="76" t="s">
        <v>74</v>
      </c>
      <c r="C477" s="149" t="s">
        <v>137</v>
      </c>
      <c r="D477" s="85">
        <v>90</v>
      </c>
      <c r="E477" s="143">
        <f>P477+Q477</f>
        <v>70</v>
      </c>
      <c r="F477" s="364">
        <f>D477*E477</f>
        <v>6300</v>
      </c>
      <c r="G477" s="365">
        <f>F477*0.09</f>
        <v>567</v>
      </c>
      <c r="H477" s="365">
        <f>F477*0.08</f>
        <v>504</v>
      </c>
      <c r="I477" s="366">
        <f>0.09+0.08</f>
        <v>0.16999999999999998</v>
      </c>
      <c r="J477" s="367">
        <f>G477+H477</f>
        <v>1071</v>
      </c>
      <c r="K477" s="367">
        <f>(F477+J477)*0.12</f>
        <v>884.52</v>
      </c>
      <c r="L477" s="368">
        <f>J477+K477</f>
        <v>1955.52</v>
      </c>
      <c r="M477" s="368">
        <f>F477+L477</f>
        <v>8255.52</v>
      </c>
      <c r="P477" s="146">
        <v>35</v>
      </c>
      <c r="Q477" s="143">
        <v>35</v>
      </c>
    </row>
    <row r="478" spans="1:17" ht="16.5">
      <c r="A478" s="65"/>
      <c r="B478" s="133" t="s">
        <v>75</v>
      </c>
      <c r="C478" s="149" t="s">
        <v>136</v>
      </c>
      <c r="D478" s="85">
        <v>22</v>
      </c>
      <c r="E478" s="143">
        <f>P478+Q478</f>
        <v>850</v>
      </c>
      <c r="F478" s="364">
        <f>D478*E478</f>
        <v>18700</v>
      </c>
      <c r="G478" s="365">
        <f>F478*0.09</f>
        <v>1683</v>
      </c>
      <c r="H478" s="365">
        <f>F478*0.08</f>
        <v>1496</v>
      </c>
      <c r="I478" s="366">
        <f>0.09+0.08</f>
        <v>0.16999999999999998</v>
      </c>
      <c r="J478" s="367">
        <f>G478+H478</f>
        <v>3179</v>
      </c>
      <c r="K478" s="367">
        <f>(F478+J478)*0.12</f>
        <v>2625.48</v>
      </c>
      <c r="L478" s="368">
        <f>J478+K478</f>
        <v>5804.48</v>
      </c>
      <c r="M478" s="368">
        <f>F478+L478</f>
        <v>24504.48</v>
      </c>
      <c r="P478" s="147">
        <v>535</v>
      </c>
      <c r="Q478" s="35">
        <v>315</v>
      </c>
    </row>
    <row r="479" spans="1:17" ht="16.5">
      <c r="A479" s="24"/>
      <c r="B479" s="133"/>
      <c r="C479" s="25"/>
      <c r="D479" s="85"/>
      <c r="E479" s="383"/>
      <c r="F479" s="364"/>
      <c r="G479" s="365"/>
      <c r="H479" s="365"/>
      <c r="I479" s="366"/>
      <c r="J479" s="367"/>
      <c r="K479" s="367"/>
      <c r="L479" s="368"/>
      <c r="M479" s="368"/>
      <c r="P479" s="155"/>
      <c r="Q479" s="143"/>
    </row>
    <row r="480" spans="1:17" ht="16.5">
      <c r="A480" s="30"/>
      <c r="B480" s="66" t="s">
        <v>38</v>
      </c>
      <c r="C480" s="60"/>
      <c r="D480" s="71"/>
      <c r="E480" s="358"/>
      <c r="F480" s="355"/>
      <c r="G480" s="356"/>
      <c r="H480" s="356"/>
      <c r="I480" s="357"/>
      <c r="J480" s="358"/>
      <c r="K480" s="358"/>
      <c r="L480" s="360"/>
      <c r="M480" s="31">
        <f>SUM(M474:M479)</f>
        <v>51105.6</v>
      </c>
      <c r="P480" s="148"/>
      <c r="Q480" s="143"/>
    </row>
    <row r="481" spans="1:17" ht="16.5">
      <c r="A481" s="48"/>
      <c r="B481" s="75" t="s">
        <v>76</v>
      </c>
      <c r="C481" s="28"/>
      <c r="D481" s="83"/>
      <c r="E481" s="361"/>
      <c r="F481" s="324"/>
      <c r="G481" s="376"/>
      <c r="H481" s="376"/>
      <c r="I481" s="377"/>
      <c r="J481" s="361"/>
      <c r="K481" s="361"/>
      <c r="L481" s="362"/>
      <c r="M481" s="362"/>
      <c r="P481" s="148"/>
      <c r="Q481" s="143"/>
    </row>
    <row r="482" spans="1:17" ht="16.5">
      <c r="A482" s="24"/>
      <c r="B482" s="132" t="s">
        <v>77</v>
      </c>
      <c r="C482" s="149" t="s">
        <v>138</v>
      </c>
      <c r="D482" s="78">
        <v>1</v>
      </c>
      <c r="E482" s="143">
        <f>P482+Q482</f>
        <v>10000</v>
      </c>
      <c r="F482" s="364">
        <f>D482*E482</f>
        <v>10000</v>
      </c>
      <c r="G482" s="365">
        <f>F482*0.09</f>
        <v>900</v>
      </c>
      <c r="H482" s="365">
        <f>F482*0.08</f>
        <v>800</v>
      </c>
      <c r="I482" s="366">
        <f>0.09+0.08</f>
        <v>0.16999999999999998</v>
      </c>
      <c r="J482" s="367">
        <f>G482+H482</f>
        <v>1700</v>
      </c>
      <c r="K482" s="367">
        <f>(F482+J482)*0.12</f>
        <v>1404</v>
      </c>
      <c r="L482" s="368">
        <f>J482+K482</f>
        <v>3104</v>
      </c>
      <c r="M482" s="368">
        <f>F482+L482</f>
        <v>13104</v>
      </c>
      <c r="P482" s="145">
        <v>5000</v>
      </c>
      <c r="Q482" s="143">
        <v>5000</v>
      </c>
    </row>
    <row r="483" spans="1:17" ht="16.5">
      <c r="A483" s="24"/>
      <c r="B483" s="132" t="s">
        <v>78</v>
      </c>
      <c r="C483" s="149" t="s">
        <v>139</v>
      </c>
      <c r="D483" s="86">
        <v>5</v>
      </c>
      <c r="E483" s="143">
        <f>P483+Q483</f>
        <v>1350</v>
      </c>
      <c r="F483" s="364">
        <f>D483*E483</f>
        <v>6750</v>
      </c>
      <c r="G483" s="365">
        <f>F483*0.09</f>
        <v>607.5</v>
      </c>
      <c r="H483" s="365">
        <f>F483*0.08</f>
        <v>540</v>
      </c>
      <c r="I483" s="366">
        <f>0.09+0.08</f>
        <v>0.16999999999999998</v>
      </c>
      <c r="J483" s="367">
        <f>G483+H483</f>
        <v>1147.5</v>
      </c>
      <c r="K483" s="367">
        <f>(F483+J483)*0.12</f>
        <v>947.6999999999999</v>
      </c>
      <c r="L483" s="368">
        <f>J483+K483</f>
        <v>2095.2</v>
      </c>
      <c r="M483" s="368">
        <f>F483+L483</f>
        <v>8845.2</v>
      </c>
      <c r="P483" s="148">
        <v>500</v>
      </c>
      <c r="Q483" s="143">
        <v>850</v>
      </c>
    </row>
    <row r="484" spans="1:17" ht="16.5">
      <c r="A484" s="24"/>
      <c r="B484" s="132" t="s">
        <v>79</v>
      </c>
      <c r="C484" s="96" t="s">
        <v>138</v>
      </c>
      <c r="D484" s="86">
        <v>50</v>
      </c>
      <c r="E484" s="143">
        <f>P484+Q484</f>
        <v>1050</v>
      </c>
      <c r="F484" s="364">
        <f>D484*E484</f>
        <v>52500</v>
      </c>
      <c r="G484" s="365">
        <f>F484*0.09</f>
        <v>4725</v>
      </c>
      <c r="H484" s="365">
        <f>F484*0.08</f>
        <v>4200</v>
      </c>
      <c r="I484" s="366">
        <f>0.09+0.08</f>
        <v>0.16999999999999998</v>
      </c>
      <c r="J484" s="367">
        <f>G484+H484</f>
        <v>8925</v>
      </c>
      <c r="K484" s="367">
        <f>(F484+J484)*0.12</f>
        <v>7371</v>
      </c>
      <c r="L484" s="368">
        <f>J484+K484</f>
        <v>16296</v>
      </c>
      <c r="M484" s="368">
        <f>F484+L484</f>
        <v>68796</v>
      </c>
      <c r="P484" s="148">
        <v>800</v>
      </c>
      <c r="Q484" s="143">
        <v>250</v>
      </c>
    </row>
    <row r="485" spans="1:13" ht="16.5">
      <c r="A485" s="30"/>
      <c r="B485" s="66" t="s">
        <v>38</v>
      </c>
      <c r="C485" s="29"/>
      <c r="D485" s="141"/>
      <c r="E485" s="358"/>
      <c r="F485" s="355"/>
      <c r="G485" s="356"/>
      <c r="H485" s="356"/>
      <c r="I485" s="357"/>
      <c r="J485" s="358"/>
      <c r="K485" s="358"/>
      <c r="L485" s="360"/>
      <c r="M485" s="31">
        <f>SUM(M482:M484)</f>
        <v>90745.2</v>
      </c>
    </row>
    <row r="486" spans="1:13" ht="24" customHeight="1">
      <c r="A486" s="159"/>
      <c r="B486" s="160" t="s">
        <v>152</v>
      </c>
      <c r="C486" s="161"/>
      <c r="D486" s="169"/>
      <c r="E486" s="477"/>
      <c r="F486" s="478"/>
      <c r="G486" s="479"/>
      <c r="H486" s="479"/>
      <c r="I486" s="480"/>
      <c r="J486" s="481"/>
      <c r="K486" s="481"/>
      <c r="L486" s="162"/>
      <c r="M486" s="163">
        <f>M485+M480+M472+M465+M457</f>
        <v>1829066.5411199997</v>
      </c>
    </row>
    <row r="487" spans="1:13" ht="16.5">
      <c r="A487" s="128" t="s">
        <v>226</v>
      </c>
      <c r="B487" s="118" t="s">
        <v>100</v>
      </c>
      <c r="C487" s="134"/>
      <c r="D487" s="142"/>
      <c r="E487" s="393"/>
      <c r="F487" s="390"/>
      <c r="G487" s="449"/>
      <c r="H487" s="449"/>
      <c r="I487" s="449"/>
      <c r="J487" s="393"/>
      <c r="K487" s="393"/>
      <c r="L487" s="394"/>
      <c r="M487" s="394"/>
    </row>
    <row r="488" spans="1:13" ht="16.5">
      <c r="A488" s="44"/>
      <c r="B488" s="91" t="s">
        <v>120</v>
      </c>
      <c r="C488" s="77"/>
      <c r="D488" s="136"/>
      <c r="E488" s="361"/>
      <c r="F488" s="395"/>
      <c r="G488" s="369"/>
      <c r="H488" s="369"/>
      <c r="I488" s="370"/>
      <c r="J488" s="371"/>
      <c r="K488" s="371"/>
      <c r="L488" s="372"/>
      <c r="M488" s="372"/>
    </row>
    <row r="489" spans="1:17" ht="16.5">
      <c r="A489" s="52"/>
      <c r="B489" s="138" t="s">
        <v>126</v>
      </c>
      <c r="C489" s="149" t="s">
        <v>135</v>
      </c>
      <c r="D489" s="140">
        <v>2</v>
      </c>
      <c r="E489" s="143">
        <f>P489+Q489</f>
        <v>26000</v>
      </c>
      <c r="F489" s="364">
        <f>D489*E489</f>
        <v>52000</v>
      </c>
      <c r="G489" s="365">
        <f>F489*0.09</f>
        <v>4680</v>
      </c>
      <c r="H489" s="365">
        <f>F489*0.08</f>
        <v>4160</v>
      </c>
      <c r="I489" s="366">
        <f>0.09+0.08</f>
        <v>0.16999999999999998</v>
      </c>
      <c r="J489" s="367">
        <f>G489+H489</f>
        <v>8840</v>
      </c>
      <c r="K489" s="367">
        <f>(F489+J489)*0.12</f>
        <v>7300.8</v>
      </c>
      <c r="L489" s="368">
        <f>J489+K489</f>
        <v>16140.8</v>
      </c>
      <c r="M489" s="368">
        <f>F489+L489</f>
        <v>68140.8</v>
      </c>
      <c r="P489" s="143">
        <v>25000</v>
      </c>
      <c r="Q489" s="143">
        <v>1000</v>
      </c>
    </row>
    <row r="490" spans="1:17" ht="16.5">
      <c r="A490" s="24"/>
      <c r="B490" s="138" t="s">
        <v>127</v>
      </c>
      <c r="C490" s="149" t="s">
        <v>135</v>
      </c>
      <c r="D490" s="79">
        <v>5</v>
      </c>
      <c r="E490" s="143">
        <f>P490+Q490</f>
        <v>38500</v>
      </c>
      <c r="F490" s="364">
        <f>D490*E490</f>
        <v>192500</v>
      </c>
      <c r="G490" s="365">
        <f>F490*0.09</f>
        <v>17325</v>
      </c>
      <c r="H490" s="365">
        <f>F490*0.08</f>
        <v>15400</v>
      </c>
      <c r="I490" s="366">
        <f>0.09+0.08</f>
        <v>0.16999999999999998</v>
      </c>
      <c r="J490" s="367">
        <f>G490+H490</f>
        <v>32725</v>
      </c>
      <c r="K490" s="367">
        <f>(F490+J490)*0.12</f>
        <v>27027</v>
      </c>
      <c r="L490" s="368">
        <f>J490+K490</f>
        <v>59752</v>
      </c>
      <c r="M490" s="368">
        <f>F490+L490</f>
        <v>252252</v>
      </c>
      <c r="P490" s="144">
        <v>37500</v>
      </c>
      <c r="Q490" s="143">
        <v>1000</v>
      </c>
    </row>
    <row r="491" spans="1:17" ht="16.5">
      <c r="A491" s="24"/>
      <c r="B491" s="138" t="s">
        <v>128</v>
      </c>
      <c r="C491" s="149" t="s">
        <v>135</v>
      </c>
      <c r="D491" s="79">
        <v>1</v>
      </c>
      <c r="E491" s="143">
        <f>P491+Q491</f>
        <v>51000</v>
      </c>
      <c r="F491" s="364">
        <f>D491*E491</f>
        <v>51000</v>
      </c>
      <c r="G491" s="365">
        <f>F491*0.09</f>
        <v>4590</v>
      </c>
      <c r="H491" s="365">
        <f>F491*0.08</f>
        <v>4080</v>
      </c>
      <c r="I491" s="366">
        <f>0.09+0.08</f>
        <v>0.16999999999999998</v>
      </c>
      <c r="J491" s="367">
        <f>G491+H491</f>
        <v>8670</v>
      </c>
      <c r="K491" s="367">
        <f>(F491+J491)*0.12</f>
        <v>7160.4</v>
      </c>
      <c r="L491" s="368">
        <f>J491+K491</f>
        <v>15830.4</v>
      </c>
      <c r="M491" s="368">
        <f>F491+L491</f>
        <v>66830.4</v>
      </c>
      <c r="P491" s="144">
        <v>50000</v>
      </c>
      <c r="Q491" s="143">
        <v>1000</v>
      </c>
    </row>
    <row r="492" spans="1:17" ht="16.5">
      <c r="A492" s="24"/>
      <c r="B492" s="138" t="s">
        <v>129</v>
      </c>
      <c r="C492" s="149" t="s">
        <v>135</v>
      </c>
      <c r="D492" s="79">
        <v>5</v>
      </c>
      <c r="E492" s="143">
        <f>P492+Q492</f>
        <v>76000</v>
      </c>
      <c r="F492" s="364">
        <f>D492*E492</f>
        <v>380000</v>
      </c>
      <c r="G492" s="365">
        <f>F492*0.09</f>
        <v>34200</v>
      </c>
      <c r="H492" s="365">
        <f>F492*0.08</f>
        <v>30400</v>
      </c>
      <c r="I492" s="366">
        <f>0.09+0.08</f>
        <v>0.16999999999999998</v>
      </c>
      <c r="J492" s="367">
        <f>G492+H492</f>
        <v>64600</v>
      </c>
      <c r="K492" s="367">
        <f>(F492+J492)*0.12</f>
        <v>53352</v>
      </c>
      <c r="L492" s="368">
        <f>J492+K492</f>
        <v>117952</v>
      </c>
      <c r="M492" s="368">
        <f>F492+L492</f>
        <v>497952</v>
      </c>
      <c r="P492" s="144">
        <v>75000</v>
      </c>
      <c r="Q492" s="143">
        <v>1000</v>
      </c>
    </row>
    <row r="493" spans="1:17" ht="16.5">
      <c r="A493" s="24"/>
      <c r="B493" s="130"/>
      <c r="C493" s="25"/>
      <c r="D493" s="79"/>
      <c r="E493" s="383"/>
      <c r="F493" s="364"/>
      <c r="G493" s="365"/>
      <c r="H493" s="365"/>
      <c r="I493" s="366"/>
      <c r="J493" s="367"/>
      <c r="K493" s="367"/>
      <c r="L493" s="368"/>
      <c r="M493" s="368"/>
      <c r="P493" s="152"/>
      <c r="Q493" s="35"/>
    </row>
    <row r="494" spans="1:17" ht="16.5">
      <c r="A494" s="30"/>
      <c r="B494" s="66" t="s">
        <v>38</v>
      </c>
      <c r="C494" s="60"/>
      <c r="D494" s="71"/>
      <c r="E494" s="358"/>
      <c r="F494" s="355"/>
      <c r="G494" s="356"/>
      <c r="H494" s="356"/>
      <c r="I494" s="357"/>
      <c r="J494" s="358"/>
      <c r="K494" s="358"/>
      <c r="L494" s="360"/>
      <c r="M494" s="31">
        <f>SUM(M489:M493)</f>
        <v>885175.2</v>
      </c>
      <c r="P494" s="152"/>
      <c r="Q494" s="35"/>
    </row>
    <row r="495" spans="1:17" ht="16.5">
      <c r="A495" s="48"/>
      <c r="B495" s="137" t="s">
        <v>59</v>
      </c>
      <c r="C495" s="28"/>
      <c r="D495" s="80"/>
      <c r="E495" s="361"/>
      <c r="F495" s="324"/>
      <c r="G495" s="376"/>
      <c r="H495" s="376"/>
      <c r="I495" s="377"/>
      <c r="J495" s="361"/>
      <c r="K495" s="361"/>
      <c r="L495" s="362"/>
      <c r="M495" s="362"/>
      <c r="P495" s="144"/>
      <c r="Q495" s="143"/>
    </row>
    <row r="496" spans="1:17" ht="16.5">
      <c r="A496" s="50"/>
      <c r="B496" s="138" t="s">
        <v>60</v>
      </c>
      <c r="C496" s="149" t="s">
        <v>80</v>
      </c>
      <c r="D496" s="79">
        <v>28</v>
      </c>
      <c r="E496" s="143">
        <f>P496+Q496</f>
        <v>1335</v>
      </c>
      <c r="F496" s="364">
        <f>D496*E496</f>
        <v>37380</v>
      </c>
      <c r="G496" s="365">
        <f>F496*0.09</f>
        <v>3364.2</v>
      </c>
      <c r="H496" s="365">
        <f>F496*0.08</f>
        <v>2990.4</v>
      </c>
      <c r="I496" s="366">
        <f>0.09+0.08</f>
        <v>0.16999999999999998</v>
      </c>
      <c r="J496" s="367">
        <f>G496+H496</f>
        <v>6354.6</v>
      </c>
      <c r="K496" s="367">
        <f>(F496+J496)*0.12</f>
        <v>5248.152</v>
      </c>
      <c r="L496" s="368">
        <f>J496+K496</f>
        <v>11602.752</v>
      </c>
      <c r="M496" s="368">
        <f>F496+L496</f>
        <v>48982.752</v>
      </c>
      <c r="P496" s="144">
        <v>1235</v>
      </c>
      <c r="Q496" s="143">
        <v>100</v>
      </c>
    </row>
    <row r="497" spans="1:17" ht="16.5">
      <c r="A497" s="50"/>
      <c r="B497" s="138" t="s">
        <v>130</v>
      </c>
      <c r="C497" s="149" t="s">
        <v>80</v>
      </c>
      <c r="D497" s="79">
        <v>4</v>
      </c>
      <c r="E497" s="143">
        <f>P497+Q497</f>
        <v>1430</v>
      </c>
      <c r="F497" s="364">
        <f>D497*E497</f>
        <v>5720</v>
      </c>
      <c r="G497" s="365">
        <f>F497*0.09</f>
        <v>514.8</v>
      </c>
      <c r="H497" s="365">
        <f>F497*0.08</f>
        <v>457.6</v>
      </c>
      <c r="I497" s="366">
        <f>0.09+0.08</f>
        <v>0.16999999999999998</v>
      </c>
      <c r="J497" s="367">
        <f>G497+H497</f>
        <v>972.4</v>
      </c>
      <c r="K497" s="367">
        <f>(F497+J497)*0.12</f>
        <v>803.088</v>
      </c>
      <c r="L497" s="368">
        <f>J497+K497</f>
        <v>1775.4879999999998</v>
      </c>
      <c r="M497" s="368">
        <f>F497+L497</f>
        <v>7495.487999999999</v>
      </c>
      <c r="P497" s="144">
        <v>1330</v>
      </c>
      <c r="Q497" s="143">
        <v>100</v>
      </c>
    </row>
    <row r="498" spans="1:17" ht="16.5">
      <c r="A498" s="65"/>
      <c r="B498" s="138" t="s">
        <v>131</v>
      </c>
      <c r="C498" s="149" t="s">
        <v>80</v>
      </c>
      <c r="D498" s="79">
        <v>9</v>
      </c>
      <c r="E498" s="143">
        <f>P498+Q498</f>
        <v>2000</v>
      </c>
      <c r="F498" s="364">
        <f>D498*E498</f>
        <v>18000</v>
      </c>
      <c r="G498" s="365">
        <f>F498*0.09</f>
        <v>1620</v>
      </c>
      <c r="H498" s="365">
        <f>F498*0.08</f>
        <v>1440</v>
      </c>
      <c r="I498" s="366">
        <f>0.09+0.08</f>
        <v>0.16999999999999998</v>
      </c>
      <c r="J498" s="367">
        <f>G498+H498</f>
        <v>3060</v>
      </c>
      <c r="K498" s="367">
        <f>(F498+J498)*0.12</f>
        <v>2527.2</v>
      </c>
      <c r="L498" s="368">
        <f>J498+K498</f>
        <v>5587.2</v>
      </c>
      <c r="M498" s="368">
        <f>F498+L498</f>
        <v>23587.2</v>
      </c>
      <c r="P498" s="144">
        <v>1900</v>
      </c>
      <c r="Q498" s="143">
        <v>100</v>
      </c>
    </row>
    <row r="499" spans="1:17" ht="16.5">
      <c r="A499" s="65"/>
      <c r="B499" s="138" t="s">
        <v>132</v>
      </c>
      <c r="C499" s="149" t="s">
        <v>80</v>
      </c>
      <c r="D499" s="79">
        <v>16</v>
      </c>
      <c r="E499" s="143">
        <f>P499+Q499</f>
        <v>222</v>
      </c>
      <c r="F499" s="364">
        <f>D499*E499</f>
        <v>3552</v>
      </c>
      <c r="G499" s="365">
        <f>F499*0.09</f>
        <v>319.68</v>
      </c>
      <c r="H499" s="365">
        <f>F499*0.08</f>
        <v>284.16</v>
      </c>
      <c r="I499" s="366">
        <f>0.09+0.08</f>
        <v>0.16999999999999998</v>
      </c>
      <c r="J499" s="367">
        <f>G499+H499</f>
        <v>603.84</v>
      </c>
      <c r="K499" s="367">
        <f>(F499+J499)*0.12</f>
        <v>498.7008</v>
      </c>
      <c r="L499" s="368">
        <f>J499+K499</f>
        <v>1102.5408</v>
      </c>
      <c r="M499" s="368">
        <f>F499+L499</f>
        <v>4654.5408</v>
      </c>
      <c r="P499" s="144">
        <v>122</v>
      </c>
      <c r="Q499" s="143">
        <v>100</v>
      </c>
    </row>
    <row r="500" spans="1:17" ht="16.5">
      <c r="A500" s="24"/>
      <c r="B500" s="138" t="s">
        <v>64</v>
      </c>
      <c r="C500" s="149" t="s">
        <v>80</v>
      </c>
      <c r="D500" s="79">
        <v>91</v>
      </c>
      <c r="E500" s="143">
        <f>P500+Q500</f>
        <v>142</v>
      </c>
      <c r="F500" s="364">
        <f>D500*E500</f>
        <v>12922</v>
      </c>
      <c r="G500" s="365">
        <f>F500*0.09</f>
        <v>1162.98</v>
      </c>
      <c r="H500" s="365">
        <f>F500*0.08</f>
        <v>1033.76</v>
      </c>
      <c r="I500" s="366">
        <f>0.09+0.08</f>
        <v>0.16999999999999998</v>
      </c>
      <c r="J500" s="367">
        <f>G500+H500</f>
        <v>2196.74</v>
      </c>
      <c r="K500" s="367">
        <f>(F500+J500)*0.12</f>
        <v>1814.2487999999998</v>
      </c>
      <c r="L500" s="368">
        <f>J500+K500</f>
        <v>4010.9887999999996</v>
      </c>
      <c r="M500" s="368">
        <f>F500+L500</f>
        <v>16932.9888</v>
      </c>
      <c r="P500" s="144">
        <v>122</v>
      </c>
      <c r="Q500" s="143">
        <v>20</v>
      </c>
    </row>
    <row r="501" spans="1:17" ht="16.5">
      <c r="A501" s="24"/>
      <c r="B501" s="130"/>
      <c r="C501" s="25"/>
      <c r="D501" s="79"/>
      <c r="E501" s="383"/>
      <c r="F501" s="364"/>
      <c r="G501" s="365"/>
      <c r="H501" s="365"/>
      <c r="I501" s="366"/>
      <c r="J501" s="367"/>
      <c r="K501" s="367"/>
      <c r="L501" s="368"/>
      <c r="M501" s="368"/>
      <c r="P501" s="144"/>
      <c r="Q501" s="143"/>
    </row>
    <row r="502" spans="1:17" ht="16.5">
      <c r="A502" s="30"/>
      <c r="B502" s="66" t="s">
        <v>38</v>
      </c>
      <c r="C502" s="60"/>
      <c r="D502" s="71"/>
      <c r="E502" s="358"/>
      <c r="F502" s="355"/>
      <c r="G502" s="356"/>
      <c r="H502" s="356"/>
      <c r="I502" s="357"/>
      <c r="J502" s="358"/>
      <c r="K502" s="358"/>
      <c r="L502" s="360"/>
      <c r="M502" s="31">
        <f>SUM(M496:M501)</f>
        <v>101652.96960000001</v>
      </c>
      <c r="P502" s="144"/>
      <c r="Q502" s="143"/>
    </row>
    <row r="503" spans="1:17" ht="16.5">
      <c r="A503" s="48"/>
      <c r="B503" s="74" t="s">
        <v>65</v>
      </c>
      <c r="C503" s="28"/>
      <c r="D503" s="20"/>
      <c r="E503" s="361"/>
      <c r="F503" s="324"/>
      <c r="G503" s="376"/>
      <c r="H503" s="376"/>
      <c r="I503" s="377"/>
      <c r="J503" s="361"/>
      <c r="K503" s="361"/>
      <c r="L503" s="362"/>
      <c r="M503" s="362"/>
      <c r="P503" s="144"/>
      <c r="Q503" s="143"/>
    </row>
    <row r="504" spans="1:17" ht="16.5">
      <c r="A504" s="24"/>
      <c r="B504" s="73" t="s">
        <v>66</v>
      </c>
      <c r="C504" s="149" t="s">
        <v>136</v>
      </c>
      <c r="D504" s="11">
        <f>13*5</f>
        <v>65</v>
      </c>
      <c r="E504" s="143">
        <f>P504+Q504</f>
        <v>70</v>
      </c>
      <c r="F504" s="364">
        <f>D504*E504</f>
        <v>4550</v>
      </c>
      <c r="G504" s="365">
        <f>F504*0.09</f>
        <v>409.5</v>
      </c>
      <c r="H504" s="365">
        <f>F504*0.08</f>
        <v>364</v>
      </c>
      <c r="I504" s="366">
        <f>0.09+0.08</f>
        <v>0.16999999999999998</v>
      </c>
      <c r="J504" s="367">
        <f>G504+H504</f>
        <v>773.5</v>
      </c>
      <c r="K504" s="367">
        <f>(F504+J504)*0.12</f>
        <v>638.8199999999999</v>
      </c>
      <c r="L504" s="368">
        <f>J504+K504</f>
        <v>1412.32</v>
      </c>
      <c r="M504" s="368">
        <f>F504+L504</f>
        <v>5962.32</v>
      </c>
      <c r="P504" s="144">
        <v>60</v>
      </c>
      <c r="Q504" s="143">
        <v>10</v>
      </c>
    </row>
    <row r="505" spans="1:17" ht="16.5">
      <c r="A505" s="24"/>
      <c r="B505" s="73" t="s">
        <v>68</v>
      </c>
      <c r="C505" s="149" t="s">
        <v>136</v>
      </c>
      <c r="D505" s="11">
        <v>10</v>
      </c>
      <c r="E505" s="143">
        <f>P505+Q505</f>
        <v>73</v>
      </c>
      <c r="F505" s="364">
        <f>D505*E505</f>
        <v>730</v>
      </c>
      <c r="G505" s="365">
        <f>F505*0.09</f>
        <v>65.7</v>
      </c>
      <c r="H505" s="365">
        <f>F505*0.08</f>
        <v>58.4</v>
      </c>
      <c r="I505" s="366">
        <f>0.09+0.08</f>
        <v>0.16999999999999998</v>
      </c>
      <c r="J505" s="367">
        <f>G505+H505</f>
        <v>124.1</v>
      </c>
      <c r="K505" s="367">
        <f>(F505+J505)*0.12</f>
        <v>102.492</v>
      </c>
      <c r="L505" s="368">
        <f>J505+K505</f>
        <v>226.59199999999998</v>
      </c>
      <c r="M505" s="368">
        <f>F505+L505</f>
        <v>956.592</v>
      </c>
      <c r="P505" s="154">
        <v>33</v>
      </c>
      <c r="Q505" s="143">
        <v>40</v>
      </c>
    </row>
    <row r="506" spans="1:17" ht="16.5">
      <c r="A506" s="24"/>
      <c r="B506" s="73" t="s">
        <v>69</v>
      </c>
      <c r="C506" s="149" t="s">
        <v>136</v>
      </c>
      <c r="D506" s="81">
        <v>25</v>
      </c>
      <c r="E506" s="143">
        <f>P506+Q506</f>
        <v>37</v>
      </c>
      <c r="F506" s="364">
        <f>D506*E506</f>
        <v>925</v>
      </c>
      <c r="G506" s="365">
        <f>F506*0.09</f>
        <v>83.25</v>
      </c>
      <c r="H506" s="365">
        <f>F506*0.08</f>
        <v>74</v>
      </c>
      <c r="I506" s="366">
        <f>0.09+0.08</f>
        <v>0.16999999999999998</v>
      </c>
      <c r="J506" s="367">
        <f>G506+H506</f>
        <v>157.25</v>
      </c>
      <c r="K506" s="367">
        <f>(F506+J506)*0.12</f>
        <v>129.87</v>
      </c>
      <c r="L506" s="368">
        <f>J506+K506</f>
        <v>287.12</v>
      </c>
      <c r="M506" s="368">
        <f>F506+L506</f>
        <v>1212.12</v>
      </c>
      <c r="P506" s="146">
        <v>33</v>
      </c>
      <c r="Q506" s="143">
        <v>4</v>
      </c>
    </row>
    <row r="507" spans="1:17" ht="16.5">
      <c r="A507" s="24"/>
      <c r="B507" s="131"/>
      <c r="C507" s="149"/>
      <c r="D507" s="82"/>
      <c r="E507" s="383"/>
      <c r="F507" s="364"/>
      <c r="G507" s="365"/>
      <c r="H507" s="365"/>
      <c r="I507" s="366"/>
      <c r="J507" s="367"/>
      <c r="K507" s="367"/>
      <c r="L507" s="368"/>
      <c r="M507" s="368"/>
      <c r="P507" s="146"/>
      <c r="Q507" s="35"/>
    </row>
    <row r="508" spans="1:17" ht="16.5">
      <c r="A508" s="30"/>
      <c r="B508" s="66" t="s">
        <v>38</v>
      </c>
      <c r="C508" s="60"/>
      <c r="D508" s="71"/>
      <c r="E508" s="358"/>
      <c r="F508" s="355"/>
      <c r="G508" s="356"/>
      <c r="H508" s="356"/>
      <c r="I508" s="357"/>
      <c r="J508" s="358"/>
      <c r="K508" s="358"/>
      <c r="L508" s="360"/>
      <c r="M508" s="31">
        <f>SUM(M504:M507)</f>
        <v>8131.031999999999</v>
      </c>
      <c r="P508" s="145"/>
      <c r="Q508" s="143"/>
    </row>
    <row r="509" spans="1:17" ht="16.5">
      <c r="A509" s="48"/>
      <c r="B509" s="75" t="s">
        <v>70</v>
      </c>
      <c r="C509" s="28"/>
      <c r="D509" s="83"/>
      <c r="E509" s="361"/>
      <c r="F509" s="324"/>
      <c r="G509" s="326"/>
      <c r="H509" s="326"/>
      <c r="I509" s="326"/>
      <c r="J509" s="361"/>
      <c r="K509" s="361"/>
      <c r="L509" s="362"/>
      <c r="M509" s="362"/>
      <c r="P509" s="146"/>
      <c r="Q509" s="143"/>
    </row>
    <row r="510" spans="1:17" ht="16.5">
      <c r="A510" s="52"/>
      <c r="B510" s="76" t="s">
        <v>71</v>
      </c>
      <c r="C510" s="149" t="s">
        <v>136</v>
      </c>
      <c r="D510" s="84">
        <v>10</v>
      </c>
      <c r="E510" s="143">
        <f>P510+Q510</f>
        <v>600</v>
      </c>
      <c r="F510" s="364">
        <f>D510*E510</f>
        <v>6000</v>
      </c>
      <c r="G510" s="365">
        <f>F510*0.09</f>
        <v>540</v>
      </c>
      <c r="H510" s="365">
        <f>F510*0.08</f>
        <v>480</v>
      </c>
      <c r="I510" s="366">
        <f>0.09+0.08</f>
        <v>0.16999999999999998</v>
      </c>
      <c r="J510" s="367">
        <f>G510+H510</f>
        <v>1020</v>
      </c>
      <c r="K510" s="367">
        <f>(F510+J510)*0.12</f>
        <v>842.4</v>
      </c>
      <c r="L510" s="368">
        <f>J510+K510</f>
        <v>1862.4</v>
      </c>
      <c r="M510" s="368">
        <f>F510+L510</f>
        <v>7862.4</v>
      </c>
      <c r="P510" s="145">
        <v>300</v>
      </c>
      <c r="Q510" s="143">
        <v>300</v>
      </c>
    </row>
    <row r="511" spans="1:17" ht="16.5">
      <c r="A511" s="52"/>
      <c r="B511" s="76" t="s">
        <v>72</v>
      </c>
      <c r="C511" s="149" t="s">
        <v>80</v>
      </c>
      <c r="D511" s="82">
        <v>20</v>
      </c>
      <c r="E511" s="143">
        <f>P511+Q511</f>
        <v>240</v>
      </c>
      <c r="F511" s="364">
        <f>D511*E511</f>
        <v>4800</v>
      </c>
      <c r="G511" s="365">
        <f>F511*0.09</f>
        <v>432</v>
      </c>
      <c r="H511" s="365">
        <f>F511*0.08</f>
        <v>384</v>
      </c>
      <c r="I511" s="366">
        <f>0.09+0.08</f>
        <v>0.16999999999999998</v>
      </c>
      <c r="J511" s="367">
        <f>G511+H511</f>
        <v>816</v>
      </c>
      <c r="K511" s="367">
        <f>(F511+J511)*0.12</f>
        <v>673.92</v>
      </c>
      <c r="L511" s="368">
        <f>J511+K511</f>
        <v>1489.92</v>
      </c>
      <c r="M511" s="368">
        <f>F511+L511</f>
        <v>6289.92</v>
      </c>
      <c r="P511" s="146">
        <v>120</v>
      </c>
      <c r="Q511" s="143">
        <v>120</v>
      </c>
    </row>
    <row r="512" spans="1:17" ht="16.5">
      <c r="A512" s="52"/>
      <c r="B512" s="76" t="s">
        <v>73</v>
      </c>
      <c r="C512" s="149" t="s">
        <v>137</v>
      </c>
      <c r="D512" s="82">
        <v>100</v>
      </c>
      <c r="E512" s="143">
        <f>P512+Q512</f>
        <v>32</v>
      </c>
      <c r="F512" s="364">
        <f>D512*E512</f>
        <v>3200</v>
      </c>
      <c r="G512" s="365">
        <f>F512*0.09</f>
        <v>288</v>
      </c>
      <c r="H512" s="365">
        <f>F512*0.08</f>
        <v>256</v>
      </c>
      <c r="I512" s="366">
        <f>0.09+0.08</f>
        <v>0.16999999999999998</v>
      </c>
      <c r="J512" s="367">
        <f>G512+H512</f>
        <v>544</v>
      </c>
      <c r="K512" s="367">
        <f>(F512+J512)*0.12</f>
        <v>449.28</v>
      </c>
      <c r="L512" s="368">
        <f>J512+K512</f>
        <v>993.28</v>
      </c>
      <c r="M512" s="368">
        <f>F512+L512</f>
        <v>4193.28</v>
      </c>
      <c r="P512" s="146">
        <v>16</v>
      </c>
      <c r="Q512" s="143">
        <v>16</v>
      </c>
    </row>
    <row r="513" spans="1:17" ht="16.5">
      <c r="A513" s="65"/>
      <c r="B513" s="76" t="s">
        <v>74</v>
      </c>
      <c r="C513" s="149" t="s">
        <v>137</v>
      </c>
      <c r="D513" s="85">
        <v>90</v>
      </c>
      <c r="E513" s="143">
        <f>P513+Q513</f>
        <v>70</v>
      </c>
      <c r="F513" s="364">
        <f>D513*E513</f>
        <v>6300</v>
      </c>
      <c r="G513" s="365">
        <f>F513*0.09</f>
        <v>567</v>
      </c>
      <c r="H513" s="365">
        <f>F513*0.08</f>
        <v>504</v>
      </c>
      <c r="I513" s="366">
        <f>0.09+0.08</f>
        <v>0.16999999999999998</v>
      </c>
      <c r="J513" s="367">
        <f>G513+H513</f>
        <v>1071</v>
      </c>
      <c r="K513" s="367">
        <f>(F513+J513)*0.12</f>
        <v>884.52</v>
      </c>
      <c r="L513" s="368">
        <f>J513+K513</f>
        <v>1955.52</v>
      </c>
      <c r="M513" s="368">
        <f>F513+L513</f>
        <v>8255.52</v>
      </c>
      <c r="P513" s="146">
        <v>35</v>
      </c>
      <c r="Q513" s="143">
        <v>35</v>
      </c>
    </row>
    <row r="514" spans="1:17" ht="16.5">
      <c r="A514" s="24"/>
      <c r="B514" s="133"/>
      <c r="C514" s="25"/>
      <c r="D514" s="85"/>
      <c r="E514" s="383"/>
      <c r="F514" s="364"/>
      <c r="G514" s="365"/>
      <c r="H514" s="365"/>
      <c r="I514" s="366"/>
      <c r="J514" s="367"/>
      <c r="K514" s="367"/>
      <c r="L514" s="368"/>
      <c r="M514" s="368"/>
      <c r="P514" s="155"/>
      <c r="Q514" s="143"/>
    </row>
    <row r="515" spans="1:17" ht="16.5">
      <c r="A515" s="30"/>
      <c r="B515" s="66" t="s">
        <v>38</v>
      </c>
      <c r="C515" s="60"/>
      <c r="D515" s="71"/>
      <c r="E515" s="358"/>
      <c r="F515" s="355"/>
      <c r="G515" s="356"/>
      <c r="H515" s="356"/>
      <c r="I515" s="357"/>
      <c r="J515" s="358"/>
      <c r="K515" s="358"/>
      <c r="L515" s="360"/>
      <c r="M515" s="31">
        <f>SUM(M510:M514)</f>
        <v>26601.12</v>
      </c>
      <c r="P515" s="148"/>
      <c r="Q515" s="143"/>
    </row>
    <row r="516" spans="1:17" ht="16.5">
      <c r="A516" s="48"/>
      <c r="B516" s="75" t="s">
        <v>76</v>
      </c>
      <c r="C516" s="28"/>
      <c r="D516" s="83"/>
      <c r="E516" s="361"/>
      <c r="F516" s="324"/>
      <c r="G516" s="376"/>
      <c r="H516" s="376"/>
      <c r="I516" s="377"/>
      <c r="J516" s="361"/>
      <c r="K516" s="361"/>
      <c r="L516" s="362"/>
      <c r="M516" s="362"/>
      <c r="P516" s="148"/>
      <c r="Q516" s="143"/>
    </row>
    <row r="517" spans="1:17" ht="16.5">
      <c r="A517" s="24"/>
      <c r="B517" s="132" t="s">
        <v>77</v>
      </c>
      <c r="C517" s="149" t="s">
        <v>138</v>
      </c>
      <c r="D517" s="156">
        <v>1</v>
      </c>
      <c r="E517" s="143">
        <f>P517+Q517</f>
        <v>10000</v>
      </c>
      <c r="F517" s="364">
        <f>D517*E517</f>
        <v>10000</v>
      </c>
      <c r="G517" s="365">
        <f>F517*0.09</f>
        <v>900</v>
      </c>
      <c r="H517" s="365">
        <f>F517*0.08</f>
        <v>800</v>
      </c>
      <c r="I517" s="366">
        <f>0.09+0.08</f>
        <v>0.16999999999999998</v>
      </c>
      <c r="J517" s="367">
        <f>G517+H517</f>
        <v>1700</v>
      </c>
      <c r="K517" s="367">
        <f>(F517+J517)*0.12</f>
        <v>1404</v>
      </c>
      <c r="L517" s="368">
        <f>J517+K517</f>
        <v>3104</v>
      </c>
      <c r="M517" s="368">
        <f>F517+L517</f>
        <v>13104</v>
      </c>
      <c r="P517" s="145">
        <v>5000</v>
      </c>
      <c r="Q517" s="143">
        <v>5000</v>
      </c>
    </row>
    <row r="518" spans="1:17" ht="16.5">
      <c r="A518" s="24"/>
      <c r="B518" s="132" t="s">
        <v>78</v>
      </c>
      <c r="C518" s="149" t="s">
        <v>139</v>
      </c>
      <c r="D518" s="157">
        <v>3</v>
      </c>
      <c r="E518" s="143">
        <f>P518+Q518</f>
        <v>1350</v>
      </c>
      <c r="F518" s="364">
        <f>D518*E518</f>
        <v>4050</v>
      </c>
      <c r="G518" s="365">
        <f>F518*0.09</f>
        <v>364.5</v>
      </c>
      <c r="H518" s="365">
        <f>F518*0.08</f>
        <v>324</v>
      </c>
      <c r="I518" s="366">
        <f>0.09+0.08</f>
        <v>0.16999999999999998</v>
      </c>
      <c r="J518" s="367">
        <f>G518+H518</f>
        <v>688.5</v>
      </c>
      <c r="K518" s="367">
        <f>(F518+J518)*0.12</f>
        <v>568.62</v>
      </c>
      <c r="L518" s="368">
        <f>J518+K518</f>
        <v>1257.12</v>
      </c>
      <c r="M518" s="368">
        <f>F518+L518</f>
        <v>5307.12</v>
      </c>
      <c r="P518" s="148">
        <v>500</v>
      </c>
      <c r="Q518" s="143">
        <v>850</v>
      </c>
    </row>
    <row r="519" spans="1:17" ht="16.5">
      <c r="A519" s="24"/>
      <c r="B519" s="132" t="s">
        <v>79</v>
      </c>
      <c r="C519" s="96" t="s">
        <v>138</v>
      </c>
      <c r="D519" s="157">
        <v>30</v>
      </c>
      <c r="E519" s="143">
        <f>P519+Q519</f>
        <v>1050</v>
      </c>
      <c r="F519" s="364">
        <f>D519*E519</f>
        <v>31500</v>
      </c>
      <c r="G519" s="365">
        <f>F519*0.09</f>
        <v>2835</v>
      </c>
      <c r="H519" s="365">
        <f>F519*0.08</f>
        <v>2520</v>
      </c>
      <c r="I519" s="366">
        <f>0.09+0.08</f>
        <v>0.16999999999999998</v>
      </c>
      <c r="J519" s="367">
        <f>G519+H519</f>
        <v>5355</v>
      </c>
      <c r="K519" s="367">
        <f>(F519+J519)*0.12</f>
        <v>4422.599999999999</v>
      </c>
      <c r="L519" s="368">
        <f>J519+K519</f>
        <v>9777.599999999999</v>
      </c>
      <c r="M519" s="368">
        <f>F519+L519</f>
        <v>41277.6</v>
      </c>
      <c r="P519" s="148">
        <v>800</v>
      </c>
      <c r="Q519" s="143">
        <v>250</v>
      </c>
    </row>
    <row r="520" spans="1:13" ht="16.5">
      <c r="A520" s="30"/>
      <c r="B520" s="66" t="s">
        <v>38</v>
      </c>
      <c r="C520" s="29"/>
      <c r="D520" s="158"/>
      <c r="E520" s="358"/>
      <c r="F520" s="355"/>
      <c r="G520" s="356"/>
      <c r="H520" s="356"/>
      <c r="I520" s="357"/>
      <c r="J520" s="358"/>
      <c r="K520" s="358"/>
      <c r="L520" s="360"/>
      <c r="M520" s="31">
        <f>SUM(M517:M519)</f>
        <v>59688.72</v>
      </c>
    </row>
    <row r="521" spans="1:13" ht="25.5" customHeight="1">
      <c r="A521" s="159"/>
      <c r="B521" s="198" t="s">
        <v>151</v>
      </c>
      <c r="C521" s="199"/>
      <c r="D521" s="200"/>
      <c r="E521" s="482"/>
      <c r="F521" s="483"/>
      <c r="G521" s="484"/>
      <c r="H521" s="484"/>
      <c r="I521" s="485"/>
      <c r="J521" s="486"/>
      <c r="K521" s="486"/>
      <c r="L521" s="201"/>
      <c r="M521" s="202">
        <f>M520+M515+M508+M502+M494</f>
        <v>1081249.0415999999</v>
      </c>
    </row>
    <row r="522" spans="1:13" ht="16.5">
      <c r="A522" s="190" t="s">
        <v>227</v>
      </c>
      <c r="B522" s="191" t="s">
        <v>133</v>
      </c>
      <c r="C522" s="134"/>
      <c r="D522" s="267"/>
      <c r="E522" s="345"/>
      <c r="F522" s="343"/>
      <c r="G522" s="344"/>
      <c r="H522" s="344"/>
      <c r="I522" s="344"/>
      <c r="J522" s="345"/>
      <c r="K522" s="345"/>
      <c r="L522" s="346"/>
      <c r="M522" s="346"/>
    </row>
    <row r="523" spans="1:13" ht="16.5">
      <c r="A523" s="44"/>
      <c r="B523" s="91" t="s">
        <v>120</v>
      </c>
      <c r="C523" s="77"/>
      <c r="D523" s="136"/>
      <c r="E523" s="361"/>
      <c r="F523" s="395"/>
      <c r="G523" s="369"/>
      <c r="H523" s="369"/>
      <c r="I523" s="370"/>
      <c r="J523" s="371"/>
      <c r="K523" s="371"/>
      <c r="L523" s="372"/>
      <c r="M523" s="372"/>
    </row>
    <row r="524" spans="1:17" ht="16.5">
      <c r="A524" s="52"/>
      <c r="B524" s="138" t="s">
        <v>54</v>
      </c>
      <c r="C524" s="149" t="s">
        <v>135</v>
      </c>
      <c r="D524" s="140">
        <v>9</v>
      </c>
      <c r="E524" s="143">
        <f>P524+Q524</f>
        <v>26000</v>
      </c>
      <c r="F524" s="364">
        <f>D524*E524</f>
        <v>234000</v>
      </c>
      <c r="G524" s="365">
        <f>F524*0.09</f>
        <v>21060</v>
      </c>
      <c r="H524" s="365">
        <f>F524*0.08</f>
        <v>18720</v>
      </c>
      <c r="I524" s="366">
        <f>0.09+0.08</f>
        <v>0.16999999999999998</v>
      </c>
      <c r="J524" s="367">
        <f>G524+H524</f>
        <v>39780</v>
      </c>
      <c r="K524" s="367">
        <f>(F524+J524)*0.12</f>
        <v>32853.6</v>
      </c>
      <c r="L524" s="368">
        <f>J524+K524</f>
        <v>72633.6</v>
      </c>
      <c r="M524" s="368">
        <f>F524+L524</f>
        <v>306633.6</v>
      </c>
      <c r="P524" s="143">
        <v>25000</v>
      </c>
      <c r="Q524" s="143">
        <v>1000</v>
      </c>
    </row>
    <row r="525" spans="1:17" ht="16.5">
      <c r="A525" s="24"/>
      <c r="B525" s="138" t="s">
        <v>55</v>
      </c>
      <c r="C525" s="149" t="s">
        <v>135</v>
      </c>
      <c r="D525" s="79">
        <v>3</v>
      </c>
      <c r="E525" s="143">
        <v>38500</v>
      </c>
      <c r="F525" s="364">
        <f>D525*E525</f>
        <v>115500</v>
      </c>
      <c r="G525" s="365">
        <f>F525*0.09</f>
        <v>10395</v>
      </c>
      <c r="H525" s="365">
        <f>F525*0.08</f>
        <v>9240</v>
      </c>
      <c r="I525" s="366">
        <f>0.09+0.08</f>
        <v>0.16999999999999998</v>
      </c>
      <c r="J525" s="367">
        <f>G525+H525</f>
        <v>19635</v>
      </c>
      <c r="K525" s="367">
        <f>(F525+J525)*0.12</f>
        <v>16216.199999999999</v>
      </c>
      <c r="L525" s="368">
        <f>J525+K525</f>
        <v>35851.2</v>
      </c>
      <c r="M525" s="368">
        <f>F525+L525</f>
        <v>151351.2</v>
      </c>
      <c r="P525" s="144">
        <v>37500</v>
      </c>
      <c r="Q525" s="143">
        <v>1000</v>
      </c>
    </row>
    <row r="526" spans="1:17" ht="16.5">
      <c r="A526" s="24"/>
      <c r="B526" s="138" t="s">
        <v>56</v>
      </c>
      <c r="C526" s="149" t="s">
        <v>135</v>
      </c>
      <c r="D526" s="79">
        <v>3</v>
      </c>
      <c r="E526" s="143">
        <f>P526+Q526</f>
        <v>51000</v>
      </c>
      <c r="F526" s="364">
        <f>D526*E526</f>
        <v>153000</v>
      </c>
      <c r="G526" s="365">
        <f>F526*0.09</f>
        <v>13770</v>
      </c>
      <c r="H526" s="365">
        <f>F526*0.08</f>
        <v>12240</v>
      </c>
      <c r="I526" s="366">
        <f>0.09+0.08</f>
        <v>0.16999999999999998</v>
      </c>
      <c r="J526" s="367">
        <f>G526+H526</f>
        <v>26010</v>
      </c>
      <c r="K526" s="367">
        <f>(F526+J526)*0.12</f>
        <v>21481.2</v>
      </c>
      <c r="L526" s="368">
        <f>J526+K526</f>
        <v>47491.2</v>
      </c>
      <c r="M526" s="368">
        <f>F526+L526</f>
        <v>200491.2</v>
      </c>
      <c r="P526" s="144">
        <v>50000</v>
      </c>
      <c r="Q526" s="143">
        <v>1000</v>
      </c>
    </row>
    <row r="527" spans="1:17" ht="16.5">
      <c r="A527" s="24"/>
      <c r="B527" s="138" t="s">
        <v>57</v>
      </c>
      <c r="C527" s="149" t="s">
        <v>135</v>
      </c>
      <c r="D527" s="79">
        <v>8</v>
      </c>
      <c r="E527" s="143">
        <f>P527+Q527</f>
        <v>63500</v>
      </c>
      <c r="F527" s="364">
        <f>D527*E527</f>
        <v>508000</v>
      </c>
      <c r="G527" s="365">
        <f>F527*0.09</f>
        <v>45720</v>
      </c>
      <c r="H527" s="365">
        <f>F527*0.08</f>
        <v>40640</v>
      </c>
      <c r="I527" s="366">
        <f>0.09+0.08</f>
        <v>0.16999999999999998</v>
      </c>
      <c r="J527" s="367">
        <f>G527+H527</f>
        <v>86360</v>
      </c>
      <c r="K527" s="367">
        <f>(F527+J527)*0.12</f>
        <v>71323.2</v>
      </c>
      <c r="L527" s="368">
        <f>J527+K527</f>
        <v>157683.2</v>
      </c>
      <c r="M527" s="368">
        <f>F527+L527</f>
        <v>665683.2</v>
      </c>
      <c r="P527" s="144">
        <v>62500</v>
      </c>
      <c r="Q527" s="143">
        <v>1000</v>
      </c>
    </row>
    <row r="528" spans="1:17" ht="16.5">
      <c r="A528" s="24"/>
      <c r="B528" s="130"/>
      <c r="C528" s="25"/>
      <c r="D528" s="79"/>
      <c r="E528" s="383"/>
      <c r="F528" s="364"/>
      <c r="G528" s="365"/>
      <c r="H528" s="365"/>
      <c r="I528" s="366"/>
      <c r="J528" s="367"/>
      <c r="K528" s="367"/>
      <c r="L528" s="368"/>
      <c r="M528" s="368"/>
      <c r="P528" s="152"/>
      <c r="Q528" s="152"/>
    </row>
    <row r="529" spans="1:17" ht="16.5">
      <c r="A529" s="30"/>
      <c r="B529" s="66" t="s">
        <v>38</v>
      </c>
      <c r="C529" s="60"/>
      <c r="D529" s="71"/>
      <c r="E529" s="358"/>
      <c r="F529" s="355"/>
      <c r="G529" s="356"/>
      <c r="H529" s="356"/>
      <c r="I529" s="357"/>
      <c r="J529" s="358"/>
      <c r="K529" s="358"/>
      <c r="L529" s="360"/>
      <c r="M529" s="31">
        <f>SUM(M524:M528)</f>
        <v>1324159.2</v>
      </c>
      <c r="P529" s="152"/>
      <c r="Q529" s="152"/>
    </row>
    <row r="530" spans="1:17" ht="16.5">
      <c r="A530" s="48"/>
      <c r="B530" s="137" t="s">
        <v>59</v>
      </c>
      <c r="C530" s="28"/>
      <c r="D530" s="80"/>
      <c r="E530" s="361"/>
      <c r="F530" s="324"/>
      <c r="G530" s="376"/>
      <c r="H530" s="376"/>
      <c r="I530" s="377"/>
      <c r="J530" s="361"/>
      <c r="K530" s="361"/>
      <c r="L530" s="362"/>
      <c r="M530" s="362"/>
      <c r="P530" s="144"/>
      <c r="Q530" s="143"/>
    </row>
    <row r="531" spans="1:17" ht="16.5">
      <c r="A531" s="50"/>
      <c r="B531" s="138" t="s">
        <v>60</v>
      </c>
      <c r="C531" s="149" t="s">
        <v>80</v>
      </c>
      <c r="D531" s="79">
        <v>71</v>
      </c>
      <c r="E531" s="143">
        <f>P531+Q531</f>
        <v>1335</v>
      </c>
      <c r="F531" s="364">
        <f>D531*E531</f>
        <v>94785</v>
      </c>
      <c r="G531" s="365">
        <f>F531*0.09</f>
        <v>8530.65</v>
      </c>
      <c r="H531" s="365">
        <f>F531*0.08</f>
        <v>7582.8</v>
      </c>
      <c r="I531" s="366">
        <f>0.09+0.08</f>
        <v>0.16999999999999998</v>
      </c>
      <c r="J531" s="367">
        <f>G531+H531</f>
        <v>16113.45</v>
      </c>
      <c r="K531" s="367">
        <f>(F531+J531)*0.12</f>
        <v>13307.813999999998</v>
      </c>
      <c r="L531" s="368">
        <f>J531+K531</f>
        <v>29421.264</v>
      </c>
      <c r="M531" s="368">
        <f>F531+L531</f>
        <v>124206.264</v>
      </c>
      <c r="P531" s="144">
        <v>1235</v>
      </c>
      <c r="Q531" s="143">
        <v>100</v>
      </c>
    </row>
    <row r="532" spans="1:17" ht="16.5">
      <c r="A532" s="50"/>
      <c r="B532" s="138" t="s">
        <v>61</v>
      </c>
      <c r="C532" s="149" t="s">
        <v>80</v>
      </c>
      <c r="D532" s="79">
        <v>31</v>
      </c>
      <c r="E532" s="143">
        <f>P532+Q532</f>
        <v>940</v>
      </c>
      <c r="F532" s="364">
        <f>D532*E532</f>
        <v>29140</v>
      </c>
      <c r="G532" s="365">
        <f>F532*0.09</f>
        <v>2622.6</v>
      </c>
      <c r="H532" s="365">
        <f>F532*0.08</f>
        <v>2331.2000000000003</v>
      </c>
      <c r="I532" s="366">
        <f>0.09+0.08</f>
        <v>0.16999999999999998</v>
      </c>
      <c r="J532" s="367">
        <f>G532+H532</f>
        <v>4953.8</v>
      </c>
      <c r="K532" s="367">
        <f>(F532+J532)*0.12</f>
        <v>4091.2560000000003</v>
      </c>
      <c r="L532" s="368">
        <f>J532+K532</f>
        <v>9045.056</v>
      </c>
      <c r="M532" s="368">
        <f>F532+L532</f>
        <v>38185.056</v>
      </c>
      <c r="P532" s="144">
        <v>840</v>
      </c>
      <c r="Q532" s="143">
        <v>100</v>
      </c>
    </row>
    <row r="533" spans="1:17" ht="16.5">
      <c r="A533" s="65"/>
      <c r="B533" s="138" t="s">
        <v>62</v>
      </c>
      <c r="C533" s="149" t="s">
        <v>80</v>
      </c>
      <c r="D533" s="79">
        <v>5</v>
      </c>
      <c r="E533" s="143">
        <f>P533+Q533</f>
        <v>1430</v>
      </c>
      <c r="F533" s="364">
        <f>D533*E533</f>
        <v>7150</v>
      </c>
      <c r="G533" s="365">
        <f>F533*0.09</f>
        <v>643.5</v>
      </c>
      <c r="H533" s="365">
        <f>F533*0.08</f>
        <v>572</v>
      </c>
      <c r="I533" s="366">
        <f>0.09+0.08</f>
        <v>0.16999999999999998</v>
      </c>
      <c r="J533" s="367">
        <f>G533+H533</f>
        <v>1215.5</v>
      </c>
      <c r="K533" s="367">
        <f>(F533+J533)*0.12</f>
        <v>1003.86</v>
      </c>
      <c r="L533" s="368">
        <f>J533+K533</f>
        <v>2219.36</v>
      </c>
      <c r="M533" s="368">
        <f>F533+L533</f>
        <v>9369.36</v>
      </c>
      <c r="P533" s="144">
        <v>1330</v>
      </c>
      <c r="Q533" s="143">
        <v>100</v>
      </c>
    </row>
    <row r="534" spans="1:17" ht="16.5">
      <c r="A534" s="65"/>
      <c r="B534" s="138" t="s">
        <v>63</v>
      </c>
      <c r="C534" s="149" t="s">
        <v>80</v>
      </c>
      <c r="D534" s="79">
        <v>35</v>
      </c>
      <c r="E534" s="143">
        <f>P534+Q534</f>
        <v>2000</v>
      </c>
      <c r="F534" s="364">
        <f>D534*E534</f>
        <v>70000</v>
      </c>
      <c r="G534" s="365">
        <f>F534*0.09</f>
        <v>6300</v>
      </c>
      <c r="H534" s="365">
        <f>F534*0.08</f>
        <v>5600</v>
      </c>
      <c r="I534" s="366">
        <f>0.09+0.08</f>
        <v>0.16999999999999998</v>
      </c>
      <c r="J534" s="367">
        <f>G534+H534</f>
        <v>11900</v>
      </c>
      <c r="K534" s="367">
        <f>(F534+J534)*0.12</f>
        <v>9828</v>
      </c>
      <c r="L534" s="368">
        <f>J534+K534</f>
        <v>21728</v>
      </c>
      <c r="M534" s="368">
        <f>F534+L534</f>
        <v>91728</v>
      </c>
      <c r="P534" s="144">
        <v>1900</v>
      </c>
      <c r="Q534" s="143">
        <v>100</v>
      </c>
    </row>
    <row r="535" spans="1:17" ht="16.5">
      <c r="A535" s="24"/>
      <c r="B535" s="138" t="s">
        <v>64</v>
      </c>
      <c r="C535" s="149" t="s">
        <v>80</v>
      </c>
      <c r="D535" s="79">
        <v>234</v>
      </c>
      <c r="E535" s="143">
        <f>P535+Q535</f>
        <v>142</v>
      </c>
      <c r="F535" s="364">
        <f>D535*E535</f>
        <v>33228</v>
      </c>
      <c r="G535" s="365">
        <f>F535*0.09</f>
        <v>2990.52</v>
      </c>
      <c r="H535" s="365">
        <f>F535*0.08</f>
        <v>2658.2400000000002</v>
      </c>
      <c r="I535" s="366">
        <f>0.09+0.08</f>
        <v>0.16999999999999998</v>
      </c>
      <c r="J535" s="367">
        <f>G535+H535</f>
        <v>5648.76</v>
      </c>
      <c r="K535" s="367">
        <f>(F535+J535)*0.12</f>
        <v>4665.2112</v>
      </c>
      <c r="L535" s="368">
        <f>J535+K535</f>
        <v>10313.9712</v>
      </c>
      <c r="M535" s="368">
        <f>F535+L535</f>
        <v>43541.9712</v>
      </c>
      <c r="P535" s="144">
        <v>122</v>
      </c>
      <c r="Q535" s="143">
        <v>20</v>
      </c>
    </row>
    <row r="536" spans="1:17" ht="16.5">
      <c r="A536" s="24"/>
      <c r="B536" s="139"/>
      <c r="C536" s="25"/>
      <c r="D536" s="79"/>
      <c r="E536" s="383"/>
      <c r="F536" s="364"/>
      <c r="G536" s="365"/>
      <c r="H536" s="365"/>
      <c r="I536" s="366"/>
      <c r="J536" s="367"/>
      <c r="K536" s="367"/>
      <c r="L536" s="368"/>
      <c r="M536" s="368"/>
      <c r="P536" s="144"/>
      <c r="Q536" s="143"/>
    </row>
    <row r="537" spans="1:17" ht="16.5">
      <c r="A537" s="30"/>
      <c r="B537" s="66" t="s">
        <v>38</v>
      </c>
      <c r="C537" s="60"/>
      <c r="D537" s="71"/>
      <c r="E537" s="358"/>
      <c r="F537" s="355"/>
      <c r="G537" s="356"/>
      <c r="H537" s="356"/>
      <c r="I537" s="357"/>
      <c r="J537" s="358"/>
      <c r="K537" s="358"/>
      <c r="L537" s="360"/>
      <c r="M537" s="31">
        <f>SUM(M531:M536)</f>
        <v>307030.65119999996</v>
      </c>
      <c r="P537" s="144"/>
      <c r="Q537" s="143"/>
    </row>
    <row r="538" spans="1:17" ht="16.5">
      <c r="A538" s="48"/>
      <c r="B538" s="74" t="s">
        <v>65</v>
      </c>
      <c r="C538" s="28"/>
      <c r="D538" s="20"/>
      <c r="E538" s="361"/>
      <c r="F538" s="324"/>
      <c r="G538" s="376"/>
      <c r="H538" s="376"/>
      <c r="I538" s="377"/>
      <c r="J538" s="361"/>
      <c r="K538" s="361"/>
      <c r="L538" s="362"/>
      <c r="M538" s="362"/>
      <c r="P538" s="144"/>
      <c r="Q538" s="143"/>
    </row>
    <row r="539" spans="1:17" ht="16.5">
      <c r="A539" s="24"/>
      <c r="B539" s="73" t="s">
        <v>66</v>
      </c>
      <c r="C539" s="149" t="s">
        <v>136</v>
      </c>
      <c r="D539" s="11">
        <f>23*5</f>
        <v>115</v>
      </c>
      <c r="E539" s="143">
        <f>P539+Q539</f>
        <v>70</v>
      </c>
      <c r="F539" s="364">
        <f>D539*E539</f>
        <v>8050</v>
      </c>
      <c r="G539" s="365">
        <f>F539*0.09</f>
        <v>724.5</v>
      </c>
      <c r="H539" s="365">
        <f>F539*0.08</f>
        <v>644</v>
      </c>
      <c r="I539" s="366">
        <f>0.09+0.08</f>
        <v>0.16999999999999998</v>
      </c>
      <c r="J539" s="367">
        <f>G539+H539</f>
        <v>1368.5</v>
      </c>
      <c r="K539" s="367">
        <f>(F539+J539)*0.12</f>
        <v>1130.22</v>
      </c>
      <c r="L539" s="368">
        <f>J539+K539</f>
        <v>2498.7200000000003</v>
      </c>
      <c r="M539" s="368">
        <f>F539+L539</f>
        <v>10548.720000000001</v>
      </c>
      <c r="P539" s="144">
        <v>60</v>
      </c>
      <c r="Q539" s="143">
        <v>10</v>
      </c>
    </row>
    <row r="540" spans="1:17" ht="16.5">
      <c r="A540" s="24"/>
      <c r="B540" s="73" t="s">
        <v>68</v>
      </c>
      <c r="C540" s="149" t="s">
        <v>136</v>
      </c>
      <c r="D540" s="11">
        <v>45</v>
      </c>
      <c r="E540" s="143">
        <f>P540+Q540</f>
        <v>73</v>
      </c>
      <c r="F540" s="364">
        <f>D540*E540</f>
        <v>3285</v>
      </c>
      <c r="G540" s="365">
        <f>F540*0.09</f>
        <v>295.65</v>
      </c>
      <c r="H540" s="365">
        <f>F540*0.08</f>
        <v>262.8</v>
      </c>
      <c r="I540" s="366">
        <f>0.09+0.08</f>
        <v>0.16999999999999998</v>
      </c>
      <c r="J540" s="367">
        <f>G540+H540</f>
        <v>558.45</v>
      </c>
      <c r="K540" s="367">
        <f>(F540+J540)*0.12</f>
        <v>461.21399999999994</v>
      </c>
      <c r="L540" s="368">
        <f>J540+K540</f>
        <v>1019.664</v>
      </c>
      <c r="M540" s="368">
        <f>F540+L540</f>
        <v>4304.664</v>
      </c>
      <c r="P540" s="153">
        <v>33</v>
      </c>
      <c r="Q540" s="143">
        <v>40</v>
      </c>
    </row>
    <row r="541" spans="1:17" ht="16.5">
      <c r="A541" s="24"/>
      <c r="B541" s="73" t="s">
        <v>69</v>
      </c>
      <c r="C541" s="149" t="s">
        <v>136</v>
      </c>
      <c r="D541" s="81">
        <v>15</v>
      </c>
      <c r="E541" s="143">
        <f>P541+Q541</f>
        <v>37</v>
      </c>
      <c r="F541" s="364">
        <f>D541*E541</f>
        <v>555</v>
      </c>
      <c r="G541" s="365">
        <f>F541*0.09</f>
        <v>49.949999999999996</v>
      </c>
      <c r="H541" s="365">
        <f>F541*0.08</f>
        <v>44.4</v>
      </c>
      <c r="I541" s="366">
        <f>0.09+0.08</f>
        <v>0.16999999999999998</v>
      </c>
      <c r="J541" s="367">
        <f>G541+H541</f>
        <v>94.35</v>
      </c>
      <c r="K541" s="367">
        <f>(F541+J541)*0.12</f>
        <v>77.922</v>
      </c>
      <c r="L541" s="368">
        <f>J541+K541</f>
        <v>172.272</v>
      </c>
      <c r="M541" s="368">
        <f>F541+L541</f>
        <v>727.2719999999999</v>
      </c>
      <c r="P541" s="154">
        <v>33</v>
      </c>
      <c r="Q541" s="143">
        <v>4</v>
      </c>
    </row>
    <row r="542" spans="1:17" ht="16.5">
      <c r="A542" s="24"/>
      <c r="B542" s="73" t="s">
        <v>69</v>
      </c>
      <c r="C542" s="149" t="s">
        <v>136</v>
      </c>
      <c r="D542" s="82">
        <v>55</v>
      </c>
      <c r="E542" s="143">
        <f>P542+Q542</f>
        <v>42</v>
      </c>
      <c r="F542" s="364">
        <f>D542*E542</f>
        <v>2310</v>
      </c>
      <c r="G542" s="365">
        <f>F542*0.09</f>
        <v>207.9</v>
      </c>
      <c r="H542" s="365">
        <f>F542*0.08</f>
        <v>184.8</v>
      </c>
      <c r="I542" s="366">
        <f>0.09+0.08</f>
        <v>0.16999999999999998</v>
      </c>
      <c r="J542" s="367">
        <f>G542+H542</f>
        <v>392.70000000000005</v>
      </c>
      <c r="K542" s="367">
        <f>(F542+J542)*0.12</f>
        <v>324.32399999999996</v>
      </c>
      <c r="L542" s="368">
        <f>J542+K542</f>
        <v>717.024</v>
      </c>
      <c r="M542" s="368">
        <f>F542+L542</f>
        <v>3027.024</v>
      </c>
      <c r="P542" s="146">
        <v>33</v>
      </c>
      <c r="Q542" s="143">
        <v>9</v>
      </c>
    </row>
    <row r="543" spans="1:17" ht="16.5">
      <c r="A543" s="24"/>
      <c r="B543" s="131"/>
      <c r="C543" s="25"/>
      <c r="D543" s="82"/>
      <c r="E543" s="383"/>
      <c r="F543" s="364"/>
      <c r="G543" s="365"/>
      <c r="H543" s="365"/>
      <c r="I543" s="366"/>
      <c r="J543" s="367"/>
      <c r="K543" s="367"/>
      <c r="L543" s="368"/>
      <c r="M543" s="368"/>
      <c r="P543" s="146"/>
      <c r="Q543" s="35"/>
    </row>
    <row r="544" spans="1:17" ht="16.5">
      <c r="A544" s="30"/>
      <c r="B544" s="66" t="s">
        <v>38</v>
      </c>
      <c r="C544" s="60"/>
      <c r="D544" s="71"/>
      <c r="E544" s="358"/>
      <c r="F544" s="355"/>
      <c r="G544" s="356"/>
      <c r="H544" s="356"/>
      <c r="I544" s="357"/>
      <c r="J544" s="358"/>
      <c r="K544" s="358"/>
      <c r="L544" s="360"/>
      <c r="M544" s="31">
        <f>SUM(M539:M543)</f>
        <v>18607.680000000004</v>
      </c>
      <c r="P544" s="145"/>
      <c r="Q544" s="143"/>
    </row>
    <row r="545" spans="1:17" ht="16.5">
      <c r="A545" s="48"/>
      <c r="B545" s="75" t="s">
        <v>70</v>
      </c>
      <c r="C545" s="28"/>
      <c r="D545" s="83"/>
      <c r="E545" s="361"/>
      <c r="F545" s="324"/>
      <c r="G545" s="326"/>
      <c r="H545" s="326"/>
      <c r="I545" s="326"/>
      <c r="J545" s="361"/>
      <c r="K545" s="361"/>
      <c r="L545" s="362"/>
      <c r="M545" s="362"/>
      <c r="P545" s="146"/>
      <c r="Q545" s="143"/>
    </row>
    <row r="546" spans="1:17" ht="16.5">
      <c r="A546" s="52"/>
      <c r="B546" s="76" t="s">
        <v>71</v>
      </c>
      <c r="C546" s="149" t="s">
        <v>136</v>
      </c>
      <c r="D546" s="84">
        <v>10</v>
      </c>
      <c r="E546" s="143">
        <f>P546+Q546</f>
        <v>600</v>
      </c>
      <c r="F546" s="364">
        <f>D546*E546</f>
        <v>6000</v>
      </c>
      <c r="G546" s="365">
        <f>F546*0.09</f>
        <v>540</v>
      </c>
      <c r="H546" s="365">
        <f>F546*0.08</f>
        <v>480</v>
      </c>
      <c r="I546" s="366">
        <f>0.09+0.08</f>
        <v>0.16999999999999998</v>
      </c>
      <c r="J546" s="367">
        <f>G546+H546</f>
        <v>1020</v>
      </c>
      <c r="K546" s="367">
        <f>(F546+J546)*0.12</f>
        <v>842.4</v>
      </c>
      <c r="L546" s="368">
        <f>J546+K546</f>
        <v>1862.4</v>
      </c>
      <c r="M546" s="368">
        <f>F546+L546</f>
        <v>7862.4</v>
      </c>
      <c r="P546" s="145">
        <v>300</v>
      </c>
      <c r="Q546" s="143">
        <v>300</v>
      </c>
    </row>
    <row r="547" spans="1:17" ht="16.5">
      <c r="A547" s="52"/>
      <c r="B547" s="76" t="s">
        <v>72</v>
      </c>
      <c r="C547" s="149" t="s">
        <v>80</v>
      </c>
      <c r="D547" s="82">
        <v>20</v>
      </c>
      <c r="E547" s="143">
        <f>P547+Q547</f>
        <v>240</v>
      </c>
      <c r="F547" s="364">
        <f>D547*E547</f>
        <v>4800</v>
      </c>
      <c r="G547" s="365">
        <f>F547*0.09</f>
        <v>432</v>
      </c>
      <c r="H547" s="365">
        <f>F547*0.08</f>
        <v>384</v>
      </c>
      <c r="I547" s="366">
        <f>0.09+0.08</f>
        <v>0.16999999999999998</v>
      </c>
      <c r="J547" s="367">
        <f>G547+H547</f>
        <v>816</v>
      </c>
      <c r="K547" s="367">
        <f>(F547+J547)*0.12</f>
        <v>673.92</v>
      </c>
      <c r="L547" s="368">
        <f>J547+K547</f>
        <v>1489.92</v>
      </c>
      <c r="M547" s="368">
        <f>F547+L547</f>
        <v>6289.92</v>
      </c>
      <c r="P547" s="146">
        <v>120</v>
      </c>
      <c r="Q547" s="143">
        <v>120</v>
      </c>
    </row>
    <row r="548" spans="1:17" ht="16.5">
      <c r="A548" s="52"/>
      <c r="B548" s="76" t="s">
        <v>73</v>
      </c>
      <c r="C548" s="149" t="s">
        <v>137</v>
      </c>
      <c r="D548" s="82">
        <v>100</v>
      </c>
      <c r="E548" s="143">
        <f>P548+Q548</f>
        <v>32</v>
      </c>
      <c r="F548" s="364">
        <f>D548*E548</f>
        <v>3200</v>
      </c>
      <c r="G548" s="365">
        <f>F548*0.09</f>
        <v>288</v>
      </c>
      <c r="H548" s="365">
        <f>F548*0.08</f>
        <v>256</v>
      </c>
      <c r="I548" s="366">
        <f>0.09+0.08</f>
        <v>0.16999999999999998</v>
      </c>
      <c r="J548" s="367">
        <f>G548+H548</f>
        <v>544</v>
      </c>
      <c r="K548" s="367">
        <f>(F548+J548)*0.12</f>
        <v>449.28</v>
      </c>
      <c r="L548" s="368">
        <f>J548+K548</f>
        <v>993.28</v>
      </c>
      <c r="M548" s="368">
        <f>F548+L548</f>
        <v>4193.28</v>
      </c>
      <c r="P548" s="146">
        <v>16</v>
      </c>
      <c r="Q548" s="143">
        <v>16</v>
      </c>
    </row>
    <row r="549" spans="1:17" ht="16.5">
      <c r="A549" s="65"/>
      <c r="B549" s="76" t="s">
        <v>74</v>
      </c>
      <c r="C549" s="149" t="s">
        <v>137</v>
      </c>
      <c r="D549" s="85">
        <v>90</v>
      </c>
      <c r="E549" s="143">
        <f>P549+Q549</f>
        <v>70</v>
      </c>
      <c r="F549" s="364">
        <f>D549*E549</f>
        <v>6300</v>
      </c>
      <c r="G549" s="365">
        <f>F549*0.09</f>
        <v>567</v>
      </c>
      <c r="H549" s="365">
        <f>F549*0.08</f>
        <v>504</v>
      </c>
      <c r="I549" s="366">
        <f>0.09+0.08</f>
        <v>0.16999999999999998</v>
      </c>
      <c r="J549" s="367">
        <f>G549+H549</f>
        <v>1071</v>
      </c>
      <c r="K549" s="367">
        <f>(F549+J549)*0.12</f>
        <v>884.52</v>
      </c>
      <c r="L549" s="368">
        <f>J549+K549</f>
        <v>1955.52</v>
      </c>
      <c r="M549" s="368">
        <f>F549+L549</f>
        <v>8255.52</v>
      </c>
      <c r="P549" s="146">
        <v>35</v>
      </c>
      <c r="Q549" s="143">
        <v>35</v>
      </c>
    </row>
    <row r="550" spans="1:17" ht="16.5">
      <c r="A550" s="65"/>
      <c r="B550" s="133" t="s">
        <v>75</v>
      </c>
      <c r="C550" s="149" t="s">
        <v>136</v>
      </c>
      <c r="D550" s="85">
        <v>23</v>
      </c>
      <c r="E550" s="143">
        <f>P550+Q550</f>
        <v>850</v>
      </c>
      <c r="F550" s="364">
        <f>D550*E550</f>
        <v>19550</v>
      </c>
      <c r="G550" s="365">
        <f>F550*0.09</f>
        <v>1759.5</v>
      </c>
      <c r="H550" s="365">
        <f>F550*0.08</f>
        <v>1564</v>
      </c>
      <c r="I550" s="366">
        <f>0.09+0.08</f>
        <v>0.16999999999999998</v>
      </c>
      <c r="J550" s="367">
        <f>G550+H550</f>
        <v>3323.5</v>
      </c>
      <c r="K550" s="367">
        <f>(F550+J550)*0.12</f>
        <v>2744.8199999999997</v>
      </c>
      <c r="L550" s="368">
        <f>J550+K550</f>
        <v>6068.32</v>
      </c>
      <c r="M550" s="368">
        <f>F550+L550</f>
        <v>25618.32</v>
      </c>
      <c r="P550" s="147">
        <v>535</v>
      </c>
      <c r="Q550" s="35">
        <v>315</v>
      </c>
    </row>
    <row r="551" spans="1:17" ht="16.5">
      <c r="A551" s="24"/>
      <c r="B551" s="133"/>
      <c r="C551" s="25"/>
      <c r="D551" s="85"/>
      <c r="E551" s="383"/>
      <c r="F551" s="364"/>
      <c r="G551" s="365"/>
      <c r="H551" s="365"/>
      <c r="I551" s="366"/>
      <c r="J551" s="367"/>
      <c r="K551" s="367"/>
      <c r="L551" s="368"/>
      <c r="M551" s="368"/>
      <c r="P551" s="155"/>
      <c r="Q551" s="143"/>
    </row>
    <row r="552" spans="1:17" ht="16.5">
      <c r="A552" s="30"/>
      <c r="B552" s="66" t="s">
        <v>38</v>
      </c>
      <c r="C552" s="60"/>
      <c r="D552" s="71"/>
      <c r="E552" s="358"/>
      <c r="F552" s="355"/>
      <c r="G552" s="356"/>
      <c r="H552" s="356"/>
      <c r="I552" s="357"/>
      <c r="J552" s="358"/>
      <c r="K552" s="358"/>
      <c r="L552" s="360"/>
      <c r="M552" s="31">
        <f>SUM(M546:M551)</f>
        <v>52219.44</v>
      </c>
      <c r="P552" s="148"/>
      <c r="Q552" s="143"/>
    </row>
    <row r="553" spans="1:17" ht="16.5">
      <c r="A553" s="48"/>
      <c r="B553" s="75" t="s">
        <v>76</v>
      </c>
      <c r="C553" s="28"/>
      <c r="D553" s="83"/>
      <c r="E553" s="361"/>
      <c r="F553" s="324"/>
      <c r="G553" s="376"/>
      <c r="H553" s="376"/>
      <c r="I553" s="377"/>
      <c r="J553" s="361"/>
      <c r="K553" s="361"/>
      <c r="L553" s="362"/>
      <c r="M553" s="362"/>
      <c r="P553" s="148"/>
      <c r="Q553" s="143"/>
    </row>
    <row r="554" spans="1:17" ht="16.5">
      <c r="A554" s="24"/>
      <c r="B554" s="132" t="s">
        <v>77</v>
      </c>
      <c r="C554" s="149" t="s">
        <v>138</v>
      </c>
      <c r="D554" s="78">
        <v>1</v>
      </c>
      <c r="E554" s="143">
        <f>P554+Q554</f>
        <v>10000</v>
      </c>
      <c r="F554" s="364">
        <f>D554*E554</f>
        <v>10000</v>
      </c>
      <c r="G554" s="365">
        <f>F554*0.09</f>
        <v>900</v>
      </c>
      <c r="H554" s="365">
        <f>F554*0.08</f>
        <v>800</v>
      </c>
      <c r="I554" s="366">
        <f>0.09+0.08</f>
        <v>0.16999999999999998</v>
      </c>
      <c r="J554" s="367">
        <f>G554+H554</f>
        <v>1700</v>
      </c>
      <c r="K554" s="367">
        <f>(F554+J554)*0.12</f>
        <v>1404</v>
      </c>
      <c r="L554" s="368">
        <f>J554+K554</f>
        <v>3104</v>
      </c>
      <c r="M554" s="368">
        <f>F554+L554</f>
        <v>13104</v>
      </c>
      <c r="P554" s="145">
        <v>5000</v>
      </c>
      <c r="Q554" s="143">
        <v>5000</v>
      </c>
    </row>
    <row r="555" spans="1:17" ht="16.5">
      <c r="A555" s="24"/>
      <c r="B555" s="132" t="s">
        <v>78</v>
      </c>
      <c r="C555" s="149" t="s">
        <v>139</v>
      </c>
      <c r="D555" s="86">
        <v>5</v>
      </c>
      <c r="E555" s="143">
        <f>P555+Q555</f>
        <v>1350</v>
      </c>
      <c r="F555" s="364">
        <f>D555*E555</f>
        <v>6750</v>
      </c>
      <c r="G555" s="365">
        <f>F555*0.09</f>
        <v>607.5</v>
      </c>
      <c r="H555" s="365">
        <f>F555*0.08</f>
        <v>540</v>
      </c>
      <c r="I555" s="366">
        <f>0.09+0.08</f>
        <v>0.16999999999999998</v>
      </c>
      <c r="J555" s="367">
        <f>G555+H555</f>
        <v>1147.5</v>
      </c>
      <c r="K555" s="367">
        <f>(F555+J555)*0.12</f>
        <v>947.6999999999999</v>
      </c>
      <c r="L555" s="368">
        <f>J555+K555</f>
        <v>2095.2</v>
      </c>
      <c r="M555" s="368">
        <f>F555+L555</f>
        <v>8845.2</v>
      </c>
      <c r="P555" s="148">
        <v>500</v>
      </c>
      <c r="Q555" s="143">
        <v>850</v>
      </c>
    </row>
    <row r="556" spans="1:17" ht="16.5">
      <c r="A556" s="24"/>
      <c r="B556" s="132" t="s">
        <v>79</v>
      </c>
      <c r="C556" s="96" t="s">
        <v>138</v>
      </c>
      <c r="D556" s="86">
        <v>30</v>
      </c>
      <c r="E556" s="143">
        <f>P556+Q556</f>
        <v>1050</v>
      </c>
      <c r="F556" s="364">
        <f>D556*E556</f>
        <v>31500</v>
      </c>
      <c r="G556" s="365">
        <f>F556*0.09</f>
        <v>2835</v>
      </c>
      <c r="H556" s="365">
        <f>F556*0.08</f>
        <v>2520</v>
      </c>
      <c r="I556" s="366">
        <f>0.09+0.08</f>
        <v>0.16999999999999998</v>
      </c>
      <c r="J556" s="367">
        <f>G556+H556</f>
        <v>5355</v>
      </c>
      <c r="K556" s="367">
        <f>(F556+J556)*0.12</f>
        <v>4422.599999999999</v>
      </c>
      <c r="L556" s="368">
        <f>J556+K556</f>
        <v>9777.599999999999</v>
      </c>
      <c r="M556" s="368">
        <f>F556+L556</f>
        <v>41277.6</v>
      </c>
      <c r="P556" s="148">
        <v>800</v>
      </c>
      <c r="Q556" s="143">
        <v>250</v>
      </c>
    </row>
    <row r="557" spans="1:13" ht="16.5">
      <c r="A557" s="30"/>
      <c r="B557" s="66" t="s">
        <v>38</v>
      </c>
      <c r="C557" s="29"/>
      <c r="D557" s="487"/>
      <c r="E557" s="358"/>
      <c r="F557" s="355"/>
      <c r="G557" s="356"/>
      <c r="H557" s="356"/>
      <c r="I557" s="357"/>
      <c r="J557" s="358"/>
      <c r="K557" s="358"/>
      <c r="L557" s="360"/>
      <c r="M557" s="31">
        <f>SUM(M554:M556)</f>
        <v>63226.8</v>
      </c>
    </row>
    <row r="558" spans="1:13" ht="26.25" customHeight="1">
      <c r="A558" s="159"/>
      <c r="B558" s="198" t="s">
        <v>150</v>
      </c>
      <c r="C558" s="199"/>
      <c r="D558" s="200"/>
      <c r="E558" s="482"/>
      <c r="F558" s="483"/>
      <c r="G558" s="484"/>
      <c r="H558" s="484"/>
      <c r="I558" s="485"/>
      <c r="J558" s="486"/>
      <c r="K558" s="486"/>
      <c r="L558" s="201"/>
      <c r="M558" s="202">
        <f>M557+M552+M544+M537+M529</f>
        <v>1765243.7711999998</v>
      </c>
    </row>
    <row r="559" spans="1:13" ht="18" customHeight="1">
      <c r="A559" s="224"/>
      <c r="B559" s="253" t="s">
        <v>120</v>
      </c>
      <c r="C559" s="225"/>
      <c r="D559" s="272"/>
      <c r="E559" s="488"/>
      <c r="F559" s="489"/>
      <c r="G559" s="490"/>
      <c r="H559" s="490"/>
      <c r="I559" s="491"/>
      <c r="J559" s="492"/>
      <c r="K559" s="492"/>
      <c r="L559" s="226"/>
      <c r="M559" s="227"/>
    </row>
    <row r="560" spans="1:13" ht="18" customHeight="1">
      <c r="A560" s="224" t="s">
        <v>230</v>
      </c>
      <c r="B560" s="270" t="s">
        <v>208</v>
      </c>
      <c r="C560" s="225"/>
      <c r="D560" s="272"/>
      <c r="E560" s="488"/>
      <c r="F560" s="489"/>
      <c r="G560" s="490"/>
      <c r="H560" s="490"/>
      <c r="I560" s="491"/>
      <c r="J560" s="492"/>
      <c r="K560" s="492"/>
      <c r="L560" s="226"/>
      <c r="M560" s="227"/>
    </row>
    <row r="561" spans="1:13" ht="18" customHeight="1">
      <c r="A561" s="206"/>
      <c r="B561" s="138" t="s">
        <v>209</v>
      </c>
      <c r="C561" s="273" t="s">
        <v>135</v>
      </c>
      <c r="D561" s="277">
        <v>2</v>
      </c>
      <c r="E561" s="461">
        <v>38500</v>
      </c>
      <c r="F561" s="364">
        <f>D561*E561</f>
        <v>77000</v>
      </c>
      <c r="G561" s="365">
        <f>F561*0.09</f>
        <v>6930</v>
      </c>
      <c r="H561" s="365">
        <f>F561*0.08</f>
        <v>6160</v>
      </c>
      <c r="I561" s="366">
        <f>0.09+0.08</f>
        <v>0.16999999999999998</v>
      </c>
      <c r="J561" s="367">
        <f>G561+H561</f>
        <v>13090</v>
      </c>
      <c r="K561" s="367">
        <f>(F561+J561)*0.12</f>
        <v>10810.8</v>
      </c>
      <c r="L561" s="368">
        <f>J561+K561</f>
        <v>23900.8</v>
      </c>
      <c r="M561" s="368">
        <f>F561+L561</f>
        <v>100900.8</v>
      </c>
    </row>
    <row r="562" spans="1:13" ht="18" customHeight="1">
      <c r="A562" s="206"/>
      <c r="B562" s="138" t="s">
        <v>210</v>
      </c>
      <c r="C562" s="149" t="s">
        <v>135</v>
      </c>
      <c r="D562" s="79">
        <v>2</v>
      </c>
      <c r="E562" s="463">
        <v>63500</v>
      </c>
      <c r="F562" s="364">
        <f>D562*E562</f>
        <v>127000</v>
      </c>
      <c r="G562" s="365">
        <f>F562*0.09</f>
        <v>11430</v>
      </c>
      <c r="H562" s="365">
        <f>F562*0.08</f>
        <v>10160</v>
      </c>
      <c r="I562" s="366">
        <f>0.09+0.08</f>
        <v>0.16999999999999998</v>
      </c>
      <c r="J562" s="367">
        <f>G562+H562</f>
        <v>21590</v>
      </c>
      <c r="K562" s="367">
        <f>(F562+J562)*0.12</f>
        <v>17830.8</v>
      </c>
      <c r="L562" s="368">
        <f>J562+K562</f>
        <v>39420.8</v>
      </c>
      <c r="M562" s="368">
        <f>F562+L562</f>
        <v>166420.8</v>
      </c>
    </row>
    <row r="563" spans="1:13" ht="18" customHeight="1">
      <c r="A563" s="206"/>
      <c r="B563" s="138" t="s">
        <v>211</v>
      </c>
      <c r="C563" s="149" t="s">
        <v>135</v>
      </c>
      <c r="D563" s="79">
        <v>4</v>
      </c>
      <c r="E563" s="463">
        <v>76000</v>
      </c>
      <c r="F563" s="364">
        <f>D563*E563</f>
        <v>304000</v>
      </c>
      <c r="G563" s="365">
        <f>F563*0.09</f>
        <v>27360</v>
      </c>
      <c r="H563" s="365">
        <f>F563*0.08</f>
        <v>24320</v>
      </c>
      <c r="I563" s="366">
        <f>0.09+0.08</f>
        <v>0.16999999999999998</v>
      </c>
      <c r="J563" s="367">
        <f>G563+H563</f>
        <v>51680</v>
      </c>
      <c r="K563" s="367">
        <f>(F563+J563)*0.12</f>
        <v>42681.6</v>
      </c>
      <c r="L563" s="368">
        <f>J563+K563</f>
        <v>94361.6</v>
      </c>
      <c r="M563" s="368">
        <f>F563+L563</f>
        <v>398361.6</v>
      </c>
    </row>
    <row r="564" spans="1:13" ht="18" customHeight="1">
      <c r="A564" s="216"/>
      <c r="B564" s="66" t="s">
        <v>38</v>
      </c>
      <c r="C564" s="150"/>
      <c r="D564" s="301"/>
      <c r="E564" s="456"/>
      <c r="F564" s="457"/>
      <c r="G564" s="458"/>
      <c r="H564" s="458"/>
      <c r="I564" s="459"/>
      <c r="J564" s="460"/>
      <c r="K564" s="460"/>
      <c r="L564" s="218"/>
      <c r="M564" s="219"/>
    </row>
    <row r="565" spans="1:13" ht="18" customHeight="1">
      <c r="A565" s="206"/>
      <c r="B565" s="73" t="s">
        <v>205</v>
      </c>
      <c r="C565" s="149"/>
      <c r="D565" s="79"/>
      <c r="E565" s="464"/>
      <c r="F565" s="465"/>
      <c r="G565" s="466"/>
      <c r="H565" s="466"/>
      <c r="I565" s="467"/>
      <c r="J565" s="468"/>
      <c r="K565" s="468"/>
      <c r="L565" s="196"/>
      <c r="M565" s="197"/>
    </row>
    <row r="566" spans="1:13" ht="18" customHeight="1">
      <c r="A566" s="206"/>
      <c r="B566" s="138" t="s">
        <v>60</v>
      </c>
      <c r="C566" s="149" t="s">
        <v>80</v>
      </c>
      <c r="D566" s="79">
        <v>71</v>
      </c>
      <c r="E566" s="143">
        <v>1335</v>
      </c>
      <c r="F566" s="364">
        <f>D566*E566</f>
        <v>94785</v>
      </c>
      <c r="G566" s="365">
        <f>F566*0.09</f>
        <v>8530.65</v>
      </c>
      <c r="H566" s="365">
        <f>F566*0.08</f>
        <v>7582.8</v>
      </c>
      <c r="I566" s="366">
        <f>0.09+0.08</f>
        <v>0.16999999999999998</v>
      </c>
      <c r="J566" s="367">
        <f>G566+H566</f>
        <v>16113.45</v>
      </c>
      <c r="K566" s="367">
        <f>(F566+J566)*0.12</f>
        <v>13307.813999999998</v>
      </c>
      <c r="L566" s="368">
        <f>J566+K566</f>
        <v>29421.264</v>
      </c>
      <c r="M566" s="368">
        <f>F566+L566</f>
        <v>124206.264</v>
      </c>
    </row>
    <row r="567" spans="1:13" ht="18" customHeight="1">
      <c r="A567" s="206"/>
      <c r="B567" s="138" t="s">
        <v>61</v>
      </c>
      <c r="C567" s="149" t="s">
        <v>80</v>
      </c>
      <c r="D567" s="79">
        <v>31</v>
      </c>
      <c r="E567" s="143">
        <v>1430</v>
      </c>
      <c r="F567" s="364">
        <f>D567*E567</f>
        <v>44330</v>
      </c>
      <c r="G567" s="365">
        <f>F567*0.09</f>
        <v>3989.7</v>
      </c>
      <c r="H567" s="365">
        <f>F567*0.08</f>
        <v>3546.4</v>
      </c>
      <c r="I567" s="366">
        <f>0.09+0.08</f>
        <v>0.16999999999999998</v>
      </c>
      <c r="J567" s="367">
        <f>G567+H567</f>
        <v>7536.1</v>
      </c>
      <c r="K567" s="367">
        <f>(F567+J567)*0.12</f>
        <v>6223.932</v>
      </c>
      <c r="L567" s="368">
        <f>J567+K567</f>
        <v>13760.032</v>
      </c>
      <c r="M567" s="368">
        <f>F567+L567</f>
        <v>58090.032</v>
      </c>
    </row>
    <row r="568" spans="1:13" ht="18" customHeight="1">
      <c r="A568" s="206"/>
      <c r="B568" s="138" t="s">
        <v>62</v>
      </c>
      <c r="C568" s="149" t="s">
        <v>80</v>
      </c>
      <c r="D568" s="79">
        <v>5</v>
      </c>
      <c r="E568" s="143">
        <v>2000</v>
      </c>
      <c r="F568" s="364">
        <f>D568*E568</f>
        <v>10000</v>
      </c>
      <c r="G568" s="365">
        <f>F568*0.09</f>
        <v>900</v>
      </c>
      <c r="H568" s="365">
        <f>F568*0.08</f>
        <v>800</v>
      </c>
      <c r="I568" s="366">
        <f>0.09+0.08</f>
        <v>0.16999999999999998</v>
      </c>
      <c r="J568" s="367">
        <f>G568+H568</f>
        <v>1700</v>
      </c>
      <c r="K568" s="367">
        <f>(F568+J568)*0.12</f>
        <v>1404</v>
      </c>
      <c r="L568" s="368">
        <f>J568+K568</f>
        <v>3104</v>
      </c>
      <c r="M568" s="368">
        <f>F568+L568</f>
        <v>13104</v>
      </c>
    </row>
    <row r="569" spans="1:13" ht="18" customHeight="1">
      <c r="A569" s="206"/>
      <c r="B569" s="138" t="s">
        <v>63</v>
      </c>
      <c r="C569" s="149" t="s">
        <v>80</v>
      </c>
      <c r="D569" s="79">
        <v>35</v>
      </c>
      <c r="E569" s="143">
        <v>222</v>
      </c>
      <c r="F569" s="364">
        <f>D569*E569</f>
        <v>7770</v>
      </c>
      <c r="G569" s="365">
        <f>F569*0.09</f>
        <v>699.3</v>
      </c>
      <c r="H569" s="365">
        <f>F569*0.08</f>
        <v>621.6</v>
      </c>
      <c r="I569" s="366">
        <f>0.09+0.08</f>
        <v>0.16999999999999998</v>
      </c>
      <c r="J569" s="367">
        <f>G569+H569</f>
        <v>1320.9</v>
      </c>
      <c r="K569" s="367">
        <f>(F569+J569)*0.12</f>
        <v>1090.908</v>
      </c>
      <c r="L569" s="368">
        <f>J569+K569</f>
        <v>2411.808</v>
      </c>
      <c r="M569" s="368">
        <f>F569+L569</f>
        <v>10181.808</v>
      </c>
    </row>
    <row r="570" spans="1:13" ht="18" customHeight="1">
      <c r="A570" s="206"/>
      <c r="B570" s="138" t="s">
        <v>64</v>
      </c>
      <c r="C570" s="149" t="s">
        <v>80</v>
      </c>
      <c r="D570" s="79">
        <v>234</v>
      </c>
      <c r="E570" s="463">
        <v>142</v>
      </c>
      <c r="F570" s="364">
        <f>D570*E570</f>
        <v>33228</v>
      </c>
      <c r="G570" s="365">
        <f>F570*0.09</f>
        <v>2990.52</v>
      </c>
      <c r="H570" s="365">
        <f>F570*0.08</f>
        <v>2658.2400000000002</v>
      </c>
      <c r="I570" s="366">
        <f>0.09+0.08</f>
        <v>0.16999999999999998</v>
      </c>
      <c r="J570" s="367">
        <f>G570+H570</f>
        <v>5648.76</v>
      </c>
      <c r="K570" s="367">
        <f>(F570+J570)*0.12</f>
        <v>4665.2112</v>
      </c>
      <c r="L570" s="368">
        <f>J570+K570</f>
        <v>10313.9712</v>
      </c>
      <c r="M570" s="368">
        <f>F570+L570</f>
        <v>43541.9712</v>
      </c>
    </row>
    <row r="571" spans="1:13" ht="18" customHeight="1">
      <c r="A571" s="216"/>
      <c r="B571" s="66" t="s">
        <v>38</v>
      </c>
      <c r="C571" s="150"/>
      <c r="D571" s="299"/>
      <c r="E571" s="456"/>
      <c r="F571" s="457"/>
      <c r="G571" s="458"/>
      <c r="H571" s="458"/>
      <c r="I571" s="459"/>
      <c r="J571" s="460"/>
      <c r="K571" s="460"/>
      <c r="L571" s="218"/>
      <c r="M571" s="219"/>
    </row>
    <row r="572" spans="1:13" ht="18" customHeight="1">
      <c r="A572" s="206"/>
      <c r="B572" s="73" t="s">
        <v>206</v>
      </c>
      <c r="C572" s="149"/>
      <c r="D572" s="11"/>
      <c r="E572" s="464"/>
      <c r="F572" s="465"/>
      <c r="G572" s="466"/>
      <c r="H572" s="466"/>
      <c r="I572" s="467"/>
      <c r="J572" s="468"/>
      <c r="K572" s="468"/>
      <c r="L572" s="196"/>
      <c r="M572" s="197"/>
    </row>
    <row r="573" spans="1:13" ht="18" customHeight="1">
      <c r="A573" s="206"/>
      <c r="B573" s="73" t="s">
        <v>66</v>
      </c>
      <c r="C573" s="149" t="s">
        <v>80</v>
      </c>
      <c r="D573" s="11">
        <f>23*5</f>
        <v>115</v>
      </c>
      <c r="E573" s="463">
        <v>70</v>
      </c>
      <c r="F573" s="364">
        <f>D573*E573</f>
        <v>8050</v>
      </c>
      <c r="G573" s="365">
        <f>F573*0.09</f>
        <v>724.5</v>
      </c>
      <c r="H573" s="365">
        <f>F573*0.08</f>
        <v>644</v>
      </c>
      <c r="I573" s="366">
        <f>0.09+0.08</f>
        <v>0.16999999999999998</v>
      </c>
      <c r="J573" s="367">
        <f>G573+H573</f>
        <v>1368.5</v>
      </c>
      <c r="K573" s="367">
        <f>(F573+J573)*0.12</f>
        <v>1130.22</v>
      </c>
      <c r="L573" s="368">
        <f>J573+K573</f>
        <v>2498.7200000000003</v>
      </c>
      <c r="M573" s="368">
        <f>F573+L573</f>
        <v>10548.720000000001</v>
      </c>
    </row>
    <row r="574" spans="1:13" ht="18" customHeight="1">
      <c r="A574" s="206"/>
      <c r="B574" s="73" t="s">
        <v>68</v>
      </c>
      <c r="C574" s="149" t="s">
        <v>80</v>
      </c>
      <c r="D574" s="11">
        <v>45</v>
      </c>
      <c r="E574" s="463">
        <v>73</v>
      </c>
      <c r="F574" s="364">
        <f>D574*E574</f>
        <v>3285</v>
      </c>
      <c r="G574" s="365">
        <f>F574*0.09</f>
        <v>295.65</v>
      </c>
      <c r="H574" s="365">
        <f>F574*0.08</f>
        <v>262.8</v>
      </c>
      <c r="I574" s="366">
        <f>0.09+0.08</f>
        <v>0.16999999999999998</v>
      </c>
      <c r="J574" s="367">
        <f>G574+H574</f>
        <v>558.45</v>
      </c>
      <c r="K574" s="367">
        <f>(F574+J574)*0.12</f>
        <v>461.21399999999994</v>
      </c>
      <c r="L574" s="368">
        <f>J574+K574</f>
        <v>1019.664</v>
      </c>
      <c r="M574" s="368">
        <f>F574+L574</f>
        <v>4304.664</v>
      </c>
    </row>
    <row r="575" spans="1:13" ht="18" customHeight="1">
      <c r="A575" s="206"/>
      <c r="B575" s="73" t="s">
        <v>69</v>
      </c>
      <c r="C575" s="149" t="s">
        <v>80</v>
      </c>
      <c r="D575" s="81">
        <v>15</v>
      </c>
      <c r="E575" s="463">
        <v>37</v>
      </c>
      <c r="F575" s="364">
        <f>D575*E575</f>
        <v>555</v>
      </c>
      <c r="G575" s="365">
        <f>F575*0.09</f>
        <v>49.949999999999996</v>
      </c>
      <c r="H575" s="365">
        <f>F575*0.08</f>
        <v>44.4</v>
      </c>
      <c r="I575" s="366">
        <f>0.09+0.08</f>
        <v>0.16999999999999998</v>
      </c>
      <c r="J575" s="367">
        <f>G575+H575</f>
        <v>94.35</v>
      </c>
      <c r="K575" s="367">
        <f>(F575+J575)*0.12</f>
        <v>77.922</v>
      </c>
      <c r="L575" s="368">
        <f>J575+K575</f>
        <v>172.272</v>
      </c>
      <c r="M575" s="368">
        <f>F575+L575</f>
        <v>727.2719999999999</v>
      </c>
    </row>
    <row r="576" spans="1:13" ht="18" customHeight="1">
      <c r="A576" s="216"/>
      <c r="B576" s="66" t="s">
        <v>38</v>
      </c>
      <c r="C576" s="150"/>
      <c r="D576" s="300"/>
      <c r="E576" s="493"/>
      <c r="F576" s="457"/>
      <c r="G576" s="458"/>
      <c r="H576" s="458"/>
      <c r="I576" s="459"/>
      <c r="J576" s="460"/>
      <c r="K576" s="460"/>
      <c r="L576" s="218"/>
      <c r="M576" s="219"/>
    </row>
    <row r="577" spans="1:13" ht="18" customHeight="1">
      <c r="A577" s="206"/>
      <c r="B577" s="269" t="s">
        <v>207</v>
      </c>
      <c r="C577" s="149" t="s">
        <v>136</v>
      </c>
      <c r="D577" s="82"/>
      <c r="E577" s="463"/>
      <c r="F577" s="465"/>
      <c r="G577" s="466"/>
      <c r="H577" s="466"/>
      <c r="I577" s="467"/>
      <c r="J577" s="468"/>
      <c r="K577" s="468"/>
      <c r="L577" s="196"/>
      <c r="M577" s="197"/>
    </row>
    <row r="578" spans="1:13" ht="18" customHeight="1">
      <c r="A578" s="206"/>
      <c r="B578" s="76" t="s">
        <v>71</v>
      </c>
      <c r="C578" s="149" t="s">
        <v>136</v>
      </c>
      <c r="D578" s="84">
        <v>10</v>
      </c>
      <c r="E578" s="463">
        <v>600</v>
      </c>
      <c r="F578" s="364">
        <f>D578*E578</f>
        <v>6000</v>
      </c>
      <c r="G578" s="365">
        <f>F578*0.09</f>
        <v>540</v>
      </c>
      <c r="H578" s="365">
        <f>F578*0.08</f>
        <v>480</v>
      </c>
      <c r="I578" s="366">
        <f>0.09+0.08</f>
        <v>0.16999999999999998</v>
      </c>
      <c r="J578" s="367">
        <f>G578+H578</f>
        <v>1020</v>
      </c>
      <c r="K578" s="367">
        <f>(F578+J578)*0.12</f>
        <v>842.4</v>
      </c>
      <c r="L578" s="368">
        <f>J578+K578</f>
        <v>1862.4</v>
      </c>
      <c r="M578" s="368">
        <f>F578+L578</f>
        <v>7862.4</v>
      </c>
    </row>
    <row r="579" spans="1:13" ht="18" customHeight="1">
      <c r="A579" s="206"/>
      <c r="B579" s="76" t="s">
        <v>72</v>
      </c>
      <c r="C579" s="149" t="s">
        <v>136</v>
      </c>
      <c r="D579" s="82">
        <v>20</v>
      </c>
      <c r="E579" s="463">
        <v>240</v>
      </c>
      <c r="F579" s="364">
        <f>D579*E579</f>
        <v>4800</v>
      </c>
      <c r="G579" s="365">
        <f>F579*0.09</f>
        <v>432</v>
      </c>
      <c r="H579" s="365">
        <f>F579*0.08</f>
        <v>384</v>
      </c>
      <c r="I579" s="366">
        <f>0.09+0.08</f>
        <v>0.16999999999999998</v>
      </c>
      <c r="J579" s="367">
        <f>G579+H579</f>
        <v>816</v>
      </c>
      <c r="K579" s="367">
        <f>(F579+J579)*0.12</f>
        <v>673.92</v>
      </c>
      <c r="L579" s="368">
        <f>J579+K579</f>
        <v>1489.92</v>
      </c>
      <c r="M579" s="368">
        <f>F579+L579</f>
        <v>6289.92</v>
      </c>
    </row>
    <row r="580" spans="1:13" ht="18" customHeight="1">
      <c r="A580" s="206"/>
      <c r="B580" s="76" t="s">
        <v>73</v>
      </c>
      <c r="C580" s="149" t="s">
        <v>137</v>
      </c>
      <c r="D580" s="82">
        <v>100</v>
      </c>
      <c r="E580" s="463">
        <v>32</v>
      </c>
      <c r="F580" s="364">
        <f>D580*E580</f>
        <v>3200</v>
      </c>
      <c r="G580" s="365">
        <f>F580*0.09</f>
        <v>288</v>
      </c>
      <c r="H580" s="365">
        <f>F580*0.08</f>
        <v>256</v>
      </c>
      <c r="I580" s="366">
        <f>0.09+0.08</f>
        <v>0.16999999999999998</v>
      </c>
      <c r="J580" s="367">
        <f>G580+H580</f>
        <v>544</v>
      </c>
      <c r="K580" s="367">
        <f>(F580+J580)*0.12</f>
        <v>449.28</v>
      </c>
      <c r="L580" s="368">
        <f>J580+K580</f>
        <v>993.28</v>
      </c>
      <c r="M580" s="368">
        <f>F580+L580</f>
        <v>4193.28</v>
      </c>
    </row>
    <row r="581" spans="1:13" ht="18" customHeight="1">
      <c r="A581" s="206"/>
      <c r="B581" s="76" t="s">
        <v>74</v>
      </c>
      <c r="C581" s="149" t="s">
        <v>137</v>
      </c>
      <c r="D581" s="85">
        <v>90</v>
      </c>
      <c r="E581" s="463">
        <v>70</v>
      </c>
      <c r="F581" s="364">
        <f>D581*E581</f>
        <v>6300</v>
      </c>
      <c r="G581" s="365">
        <f>F581*0.09</f>
        <v>567</v>
      </c>
      <c r="H581" s="365">
        <f>F581*0.08</f>
        <v>504</v>
      </c>
      <c r="I581" s="366">
        <f>0.09+0.08</f>
        <v>0.16999999999999998</v>
      </c>
      <c r="J581" s="367">
        <f>G581+H581</f>
        <v>1071</v>
      </c>
      <c r="K581" s="367">
        <f>(F581+J581)*0.12</f>
        <v>884.52</v>
      </c>
      <c r="L581" s="368">
        <f>J581+K581</f>
        <v>1955.52</v>
      </c>
      <c r="M581" s="368">
        <f>F581+L581</f>
        <v>8255.52</v>
      </c>
    </row>
    <row r="582" spans="1:13" ht="18" customHeight="1">
      <c r="A582" s="216"/>
      <c r="B582" s="66" t="s">
        <v>38</v>
      </c>
      <c r="C582" s="150"/>
      <c r="D582" s="299"/>
      <c r="E582" s="493"/>
      <c r="F582" s="457"/>
      <c r="G582" s="458"/>
      <c r="H582" s="458"/>
      <c r="I582" s="459"/>
      <c r="J582" s="460"/>
      <c r="K582" s="460"/>
      <c r="L582" s="218"/>
      <c r="M582" s="219"/>
    </row>
    <row r="583" spans="1:13" ht="18" customHeight="1">
      <c r="A583" s="206"/>
      <c r="B583" s="76" t="s">
        <v>77</v>
      </c>
      <c r="C583" s="149" t="s">
        <v>212</v>
      </c>
      <c r="D583" s="156">
        <v>1</v>
      </c>
      <c r="E583" s="463">
        <v>10000</v>
      </c>
      <c r="F583" s="364">
        <f>D583*E583</f>
        <v>10000</v>
      </c>
      <c r="G583" s="365">
        <f>F583*0.09</f>
        <v>900</v>
      </c>
      <c r="H583" s="365">
        <f>F583*0.08</f>
        <v>800</v>
      </c>
      <c r="I583" s="366">
        <f>0.09+0.08</f>
        <v>0.16999999999999998</v>
      </c>
      <c r="J583" s="367">
        <f>G583+H583</f>
        <v>1700</v>
      </c>
      <c r="K583" s="367">
        <f>(F583+J583)*0.12</f>
        <v>1404</v>
      </c>
      <c r="L583" s="368">
        <f>J583+K583</f>
        <v>3104</v>
      </c>
      <c r="M583" s="368">
        <f>F583+L583</f>
        <v>13104</v>
      </c>
    </row>
    <row r="584" spans="1:13" ht="18" customHeight="1">
      <c r="A584" s="206"/>
      <c r="B584" s="76" t="s">
        <v>78</v>
      </c>
      <c r="C584" s="149" t="s">
        <v>139</v>
      </c>
      <c r="D584" s="157">
        <v>5</v>
      </c>
      <c r="E584" s="463">
        <v>1350</v>
      </c>
      <c r="F584" s="364">
        <f>D584*E584</f>
        <v>6750</v>
      </c>
      <c r="G584" s="365">
        <f>F584*0.09</f>
        <v>607.5</v>
      </c>
      <c r="H584" s="365">
        <f>F584*0.08</f>
        <v>540</v>
      </c>
      <c r="I584" s="366">
        <f>0.09+0.08</f>
        <v>0.16999999999999998</v>
      </c>
      <c r="J584" s="367">
        <f>G584+H584</f>
        <v>1147.5</v>
      </c>
      <c r="K584" s="367">
        <f>(F584+J584)*0.12</f>
        <v>947.6999999999999</v>
      </c>
      <c r="L584" s="368">
        <f>J584+K584</f>
        <v>2095.2</v>
      </c>
      <c r="M584" s="368">
        <f>F584+L584</f>
        <v>8845.2</v>
      </c>
    </row>
    <row r="585" spans="1:13" ht="18" customHeight="1">
      <c r="A585" s="206"/>
      <c r="B585" s="76" t="s">
        <v>79</v>
      </c>
      <c r="C585" s="149" t="s">
        <v>212</v>
      </c>
      <c r="D585" s="157">
        <v>30</v>
      </c>
      <c r="E585" s="463">
        <v>1050</v>
      </c>
      <c r="F585" s="364">
        <f>D585*E585</f>
        <v>31500</v>
      </c>
      <c r="G585" s="365">
        <f>F585*0.09</f>
        <v>2835</v>
      </c>
      <c r="H585" s="365">
        <f>F585*0.08</f>
        <v>2520</v>
      </c>
      <c r="I585" s="366">
        <f>0.09+0.08</f>
        <v>0.16999999999999998</v>
      </c>
      <c r="J585" s="367">
        <f>G585+H585</f>
        <v>5355</v>
      </c>
      <c r="K585" s="367">
        <f>(F585+J585)*0.12</f>
        <v>4422.599999999999</v>
      </c>
      <c r="L585" s="368">
        <f>J585+K585</f>
        <v>9777.599999999999</v>
      </c>
      <c r="M585" s="368">
        <f>F585+L585</f>
        <v>41277.6</v>
      </c>
    </row>
    <row r="586" spans="1:13" ht="18" customHeight="1">
      <c r="A586" s="216"/>
      <c r="B586" s="66" t="s">
        <v>38</v>
      </c>
      <c r="C586" s="150"/>
      <c r="D586" s="304"/>
      <c r="E586" s="456"/>
      <c r="F586" s="457"/>
      <c r="G586" s="458"/>
      <c r="H586" s="458"/>
      <c r="I586" s="459"/>
      <c r="J586" s="460"/>
      <c r="K586" s="460"/>
      <c r="L586" s="218"/>
      <c r="M586" s="219"/>
    </row>
    <row r="587" spans="1:13" ht="18" customHeight="1">
      <c r="A587" s="181"/>
      <c r="B587" s="271" t="s">
        <v>191</v>
      </c>
      <c r="C587" s="275"/>
      <c r="D587" s="268"/>
      <c r="E587" s="477"/>
      <c r="F587" s="478"/>
      <c r="G587" s="479"/>
      <c r="H587" s="479"/>
      <c r="I587" s="480"/>
      <c r="J587" s="481"/>
      <c r="K587" s="481"/>
      <c r="L587" s="162"/>
      <c r="M587" s="163">
        <f>SUM(M561:M585)</f>
        <v>1020215.8511999999</v>
      </c>
    </row>
    <row r="588" spans="1:13" ht="16.5">
      <c r="A588" s="190" t="s">
        <v>228</v>
      </c>
      <c r="B588" s="191" t="s">
        <v>134</v>
      </c>
      <c r="C588" s="276"/>
      <c r="D588" s="135"/>
      <c r="E588" s="345"/>
      <c r="F588" s="343"/>
      <c r="G588" s="344"/>
      <c r="H588" s="344"/>
      <c r="I588" s="344"/>
      <c r="J588" s="345"/>
      <c r="K588" s="345"/>
      <c r="L588" s="346"/>
      <c r="M588" s="346"/>
    </row>
    <row r="589" spans="1:13" ht="16.5">
      <c r="A589" s="44"/>
      <c r="B589" s="91" t="s">
        <v>120</v>
      </c>
      <c r="C589" s="98"/>
      <c r="D589" s="136"/>
      <c r="E589" s="361"/>
      <c r="F589" s="395"/>
      <c r="G589" s="369"/>
      <c r="H589" s="369"/>
      <c r="I589" s="370"/>
      <c r="J589" s="371"/>
      <c r="K589" s="371"/>
      <c r="L589" s="372"/>
      <c r="M589" s="372"/>
    </row>
    <row r="590" spans="1:17" ht="16.5">
      <c r="A590" s="52"/>
      <c r="B590" s="138" t="s">
        <v>54</v>
      </c>
      <c r="C590" s="274"/>
      <c r="D590" s="140">
        <v>7</v>
      </c>
      <c r="E590" s="143">
        <f>P590+Q590</f>
        <v>26000</v>
      </c>
      <c r="F590" s="364">
        <f>D590*E590</f>
        <v>182000</v>
      </c>
      <c r="G590" s="365">
        <f>F590*0.09</f>
        <v>16380</v>
      </c>
      <c r="H590" s="365">
        <f>F590*0.08</f>
        <v>14560</v>
      </c>
      <c r="I590" s="366">
        <f>0.09+0.08</f>
        <v>0.16999999999999998</v>
      </c>
      <c r="J590" s="367">
        <f>G590+H590</f>
        <v>30940</v>
      </c>
      <c r="K590" s="367">
        <f>(F590+J590)*0.12</f>
        <v>25552.8</v>
      </c>
      <c r="L590" s="368">
        <f>J590+K590</f>
        <v>56492.8</v>
      </c>
      <c r="M590" s="368">
        <f>F590+L590</f>
        <v>238492.8</v>
      </c>
      <c r="P590" s="143">
        <v>25000</v>
      </c>
      <c r="Q590" s="143">
        <v>1000</v>
      </c>
    </row>
    <row r="591" spans="1:17" ht="16.5">
      <c r="A591" s="24"/>
      <c r="B591" s="138" t="s">
        <v>55</v>
      </c>
      <c r="C591" s="149" t="s">
        <v>135</v>
      </c>
      <c r="D591" s="79">
        <v>1</v>
      </c>
      <c r="E591" s="143">
        <f>P591+Q591</f>
        <v>38500</v>
      </c>
      <c r="F591" s="364">
        <f>D591*E591</f>
        <v>38500</v>
      </c>
      <c r="G591" s="365">
        <f>F591*0.09</f>
        <v>3465</v>
      </c>
      <c r="H591" s="365">
        <f>F591*0.08</f>
        <v>3080</v>
      </c>
      <c r="I591" s="366">
        <f>0.09+0.08</f>
        <v>0.16999999999999998</v>
      </c>
      <c r="J591" s="367">
        <f>G591+H591</f>
        <v>6545</v>
      </c>
      <c r="K591" s="367">
        <f>(F591+J591)*0.12</f>
        <v>5405.4</v>
      </c>
      <c r="L591" s="368">
        <f>J591+K591</f>
        <v>11950.4</v>
      </c>
      <c r="M591" s="368">
        <f>F591+L591</f>
        <v>50450.4</v>
      </c>
      <c r="P591" s="144">
        <v>37500</v>
      </c>
      <c r="Q591" s="143">
        <v>1000</v>
      </c>
    </row>
    <row r="592" spans="1:17" ht="16.5">
      <c r="A592" s="24"/>
      <c r="B592" s="138" t="s">
        <v>56</v>
      </c>
      <c r="C592" s="149" t="s">
        <v>135</v>
      </c>
      <c r="D592" s="79">
        <v>4</v>
      </c>
      <c r="E592" s="143">
        <f>P592+Q592</f>
        <v>51000</v>
      </c>
      <c r="F592" s="364">
        <f>D592*E592</f>
        <v>204000</v>
      </c>
      <c r="G592" s="365">
        <f>F592*0.09</f>
        <v>18360</v>
      </c>
      <c r="H592" s="365">
        <f>F592*0.08</f>
        <v>16320</v>
      </c>
      <c r="I592" s="366">
        <f>0.09+0.08</f>
        <v>0.16999999999999998</v>
      </c>
      <c r="J592" s="367">
        <f>G592+H592</f>
        <v>34680</v>
      </c>
      <c r="K592" s="367">
        <f>(F592+J592)*0.12</f>
        <v>28641.6</v>
      </c>
      <c r="L592" s="368">
        <f>J592+K592</f>
        <v>63321.6</v>
      </c>
      <c r="M592" s="368">
        <f>F592+L592</f>
        <v>267321.6</v>
      </c>
      <c r="P592" s="144">
        <v>50000</v>
      </c>
      <c r="Q592" s="143">
        <v>1000</v>
      </c>
    </row>
    <row r="593" spans="1:17" ht="16.5">
      <c r="A593" s="24"/>
      <c r="B593" s="138" t="s">
        <v>57</v>
      </c>
      <c r="C593" s="149" t="s">
        <v>135</v>
      </c>
      <c r="D593" s="79">
        <v>9</v>
      </c>
      <c r="E593" s="143">
        <f>P593+Q593</f>
        <v>63500</v>
      </c>
      <c r="F593" s="364">
        <f>D593*E593</f>
        <v>571500</v>
      </c>
      <c r="G593" s="365">
        <f>F593*0.09</f>
        <v>51435</v>
      </c>
      <c r="H593" s="365">
        <f>F593*0.08</f>
        <v>45720</v>
      </c>
      <c r="I593" s="366">
        <f>0.09+0.08</f>
        <v>0.16999999999999998</v>
      </c>
      <c r="J593" s="367">
        <f>G593+H593</f>
        <v>97155</v>
      </c>
      <c r="K593" s="367">
        <f>(F593+J593)*0.12</f>
        <v>80238.59999999999</v>
      </c>
      <c r="L593" s="368">
        <f>J593+K593</f>
        <v>177393.59999999998</v>
      </c>
      <c r="M593" s="368">
        <f>F593+L593</f>
        <v>748893.6</v>
      </c>
      <c r="P593" s="144">
        <v>62500</v>
      </c>
      <c r="Q593" s="143">
        <v>1000</v>
      </c>
    </row>
    <row r="594" spans="1:17" ht="16.5">
      <c r="A594" s="24"/>
      <c r="B594" s="138" t="s">
        <v>58</v>
      </c>
      <c r="C594" s="149" t="s">
        <v>135</v>
      </c>
      <c r="D594" s="79">
        <v>2</v>
      </c>
      <c r="E594" s="143">
        <f>P594+Q594</f>
        <v>76000</v>
      </c>
      <c r="F594" s="364">
        <f>D594*E594</f>
        <v>152000</v>
      </c>
      <c r="G594" s="365">
        <f>F594*0.09</f>
        <v>13680</v>
      </c>
      <c r="H594" s="365">
        <f>F594*0.08</f>
        <v>12160</v>
      </c>
      <c r="I594" s="366">
        <f>0.09+0.08</f>
        <v>0.16999999999999998</v>
      </c>
      <c r="J594" s="367">
        <f>G594+H594</f>
        <v>25840</v>
      </c>
      <c r="K594" s="367">
        <f>(F594+J594)*0.12</f>
        <v>21340.8</v>
      </c>
      <c r="L594" s="368">
        <f>J594+K594</f>
        <v>47180.8</v>
      </c>
      <c r="M594" s="368">
        <f>F594+L594</f>
        <v>199180.8</v>
      </c>
      <c r="P594" s="144">
        <v>75000</v>
      </c>
      <c r="Q594" s="143">
        <v>1000</v>
      </c>
    </row>
    <row r="595" spans="1:17" ht="16.5">
      <c r="A595" s="24"/>
      <c r="B595" s="130"/>
      <c r="C595" s="25"/>
      <c r="D595" s="79"/>
      <c r="E595" s="383"/>
      <c r="F595" s="364"/>
      <c r="G595" s="365"/>
      <c r="H595" s="365"/>
      <c r="I595" s="366"/>
      <c r="J595" s="367"/>
      <c r="K595" s="367"/>
      <c r="L595" s="368"/>
      <c r="M595" s="368"/>
      <c r="P595" s="152"/>
      <c r="Q595" s="143"/>
    </row>
    <row r="596" spans="1:17" ht="16.5">
      <c r="A596" s="30"/>
      <c r="B596" s="66" t="s">
        <v>38</v>
      </c>
      <c r="C596" s="60"/>
      <c r="D596" s="71"/>
      <c r="E596" s="358"/>
      <c r="F596" s="355"/>
      <c r="G596" s="356"/>
      <c r="H596" s="356"/>
      <c r="I596" s="357"/>
      <c r="J596" s="358"/>
      <c r="K596" s="358"/>
      <c r="L596" s="360"/>
      <c r="M596" s="31">
        <f>SUM(M590:M595)</f>
        <v>1504339.2</v>
      </c>
      <c r="P596" s="152"/>
      <c r="Q596" s="143"/>
    </row>
    <row r="597" spans="1:17" ht="16.5">
      <c r="A597" s="48"/>
      <c r="B597" s="137" t="s">
        <v>59</v>
      </c>
      <c r="C597" s="28"/>
      <c r="D597" s="80"/>
      <c r="E597" s="361"/>
      <c r="F597" s="324"/>
      <c r="G597" s="376"/>
      <c r="H597" s="376"/>
      <c r="I597" s="377"/>
      <c r="J597" s="361"/>
      <c r="K597" s="361"/>
      <c r="L597" s="362"/>
      <c r="M597" s="362"/>
      <c r="P597" s="144"/>
      <c r="Q597" s="143"/>
    </row>
    <row r="598" spans="1:17" ht="16.5">
      <c r="A598" s="50"/>
      <c r="B598" s="138" t="s">
        <v>60</v>
      </c>
      <c r="C598" s="149" t="s">
        <v>80</v>
      </c>
      <c r="D598" s="79">
        <v>75</v>
      </c>
      <c r="E598" s="143">
        <f>P598+Q598</f>
        <v>1335</v>
      </c>
      <c r="F598" s="364">
        <f>D598*E598</f>
        <v>100125</v>
      </c>
      <c r="G598" s="365">
        <f>F598*0.09</f>
        <v>9011.25</v>
      </c>
      <c r="H598" s="365">
        <f>F598*0.08</f>
        <v>8010</v>
      </c>
      <c r="I598" s="366">
        <f>0.09+0.08</f>
        <v>0.16999999999999998</v>
      </c>
      <c r="J598" s="367">
        <f>G598+H598</f>
        <v>17021.25</v>
      </c>
      <c r="K598" s="367">
        <f>(F598+J598)*0.12</f>
        <v>14057.55</v>
      </c>
      <c r="L598" s="368">
        <f>J598+K598</f>
        <v>31078.8</v>
      </c>
      <c r="M598" s="368">
        <f>F598+L598</f>
        <v>131203.8</v>
      </c>
      <c r="P598" s="144">
        <v>1235</v>
      </c>
      <c r="Q598" s="143">
        <v>100</v>
      </c>
    </row>
    <row r="599" spans="1:17" ht="16.5">
      <c r="A599" s="50"/>
      <c r="B599" s="138" t="s">
        <v>61</v>
      </c>
      <c r="C599" s="149" t="s">
        <v>80</v>
      </c>
      <c r="D599" s="79">
        <v>16</v>
      </c>
      <c r="E599" s="143">
        <f>P599+Q599</f>
        <v>940</v>
      </c>
      <c r="F599" s="364">
        <f>D599*E599</f>
        <v>15040</v>
      </c>
      <c r="G599" s="365">
        <f>F599*0.09</f>
        <v>1353.6</v>
      </c>
      <c r="H599" s="365">
        <f>F599*0.08</f>
        <v>1203.2</v>
      </c>
      <c r="I599" s="366">
        <f>0.09+0.08</f>
        <v>0.16999999999999998</v>
      </c>
      <c r="J599" s="367">
        <f>G599+H599</f>
        <v>2556.8</v>
      </c>
      <c r="K599" s="367">
        <f>(F599+J599)*0.12</f>
        <v>2111.616</v>
      </c>
      <c r="L599" s="368">
        <f>J599+K599</f>
        <v>4668.416</v>
      </c>
      <c r="M599" s="368">
        <f>F599+L599</f>
        <v>19708.416</v>
      </c>
      <c r="P599" s="144">
        <v>840</v>
      </c>
      <c r="Q599" s="143">
        <v>100</v>
      </c>
    </row>
    <row r="600" spans="1:17" ht="16.5">
      <c r="A600" s="65"/>
      <c r="B600" s="138" t="s">
        <v>62</v>
      </c>
      <c r="C600" s="149" t="s">
        <v>80</v>
      </c>
      <c r="D600" s="79">
        <v>2</v>
      </c>
      <c r="E600" s="143">
        <f>P600+Q600</f>
        <v>1430</v>
      </c>
      <c r="F600" s="364">
        <f>D600*E600</f>
        <v>2860</v>
      </c>
      <c r="G600" s="365">
        <f>F600*0.09</f>
        <v>257.4</v>
      </c>
      <c r="H600" s="365">
        <f>F600*0.08</f>
        <v>228.8</v>
      </c>
      <c r="I600" s="366">
        <f>0.09+0.08</f>
        <v>0.16999999999999998</v>
      </c>
      <c r="J600" s="367">
        <f>G600+H600</f>
        <v>486.2</v>
      </c>
      <c r="K600" s="367">
        <f>(F600+J600)*0.12</f>
        <v>401.544</v>
      </c>
      <c r="L600" s="368">
        <f>J600+K600</f>
        <v>887.7439999999999</v>
      </c>
      <c r="M600" s="368">
        <f>F600+L600</f>
        <v>3747.7439999999997</v>
      </c>
      <c r="P600" s="144">
        <v>1330</v>
      </c>
      <c r="Q600" s="143">
        <v>100</v>
      </c>
    </row>
    <row r="601" spans="1:17" ht="16.5">
      <c r="A601" s="65"/>
      <c r="B601" s="138" t="s">
        <v>63</v>
      </c>
      <c r="C601" s="149" t="s">
        <v>80</v>
      </c>
      <c r="D601" s="79">
        <v>57</v>
      </c>
      <c r="E601" s="143">
        <f>P601+Q601</f>
        <v>2000</v>
      </c>
      <c r="F601" s="364">
        <f>D601*E601</f>
        <v>114000</v>
      </c>
      <c r="G601" s="365">
        <f>F601*0.09</f>
        <v>10260</v>
      </c>
      <c r="H601" s="365">
        <f>F601*0.08</f>
        <v>9120</v>
      </c>
      <c r="I601" s="366">
        <f>0.09+0.08</f>
        <v>0.16999999999999998</v>
      </c>
      <c r="J601" s="367">
        <f>G601+H601</f>
        <v>19380</v>
      </c>
      <c r="K601" s="367">
        <f>(F601+J601)*0.12</f>
        <v>16005.599999999999</v>
      </c>
      <c r="L601" s="368">
        <f>J601+K601</f>
        <v>35385.6</v>
      </c>
      <c r="M601" s="368">
        <f>F601+L601</f>
        <v>149385.6</v>
      </c>
      <c r="P601" s="144">
        <v>1900</v>
      </c>
      <c r="Q601" s="143">
        <v>100</v>
      </c>
    </row>
    <row r="602" spans="1:17" ht="16.5">
      <c r="A602" s="24"/>
      <c r="B602" s="138" t="s">
        <v>64</v>
      </c>
      <c r="C602" s="149" t="s">
        <v>80</v>
      </c>
      <c r="D602" s="79">
        <v>248</v>
      </c>
      <c r="E602" s="143">
        <f>P602+Q602</f>
        <v>142</v>
      </c>
      <c r="F602" s="364">
        <f>D602*E602</f>
        <v>35216</v>
      </c>
      <c r="G602" s="365">
        <f>F602*0.09</f>
        <v>3169.44</v>
      </c>
      <c r="H602" s="365">
        <f>F602*0.08</f>
        <v>2817.28</v>
      </c>
      <c r="I602" s="366">
        <f>0.09+0.08</f>
        <v>0.16999999999999998</v>
      </c>
      <c r="J602" s="367">
        <f>G602+H602</f>
        <v>5986.72</v>
      </c>
      <c r="K602" s="367">
        <f>(F602+J602)*0.12</f>
        <v>4944.3264</v>
      </c>
      <c r="L602" s="368">
        <f>J602+K602</f>
        <v>10931.0464</v>
      </c>
      <c r="M602" s="368">
        <f>F602+L602</f>
        <v>46147.0464</v>
      </c>
      <c r="P602" s="144">
        <v>122</v>
      </c>
      <c r="Q602" s="143">
        <v>20</v>
      </c>
    </row>
    <row r="603" spans="1:17" ht="16.5">
      <c r="A603" s="24"/>
      <c r="B603" s="130"/>
      <c r="C603" s="25"/>
      <c r="D603" s="79"/>
      <c r="E603" s="383"/>
      <c r="F603" s="364"/>
      <c r="G603" s="365"/>
      <c r="H603" s="365"/>
      <c r="I603" s="366"/>
      <c r="J603" s="367"/>
      <c r="K603" s="367"/>
      <c r="L603" s="368"/>
      <c r="M603" s="368"/>
      <c r="P603" s="144"/>
      <c r="Q603" s="143"/>
    </row>
    <row r="604" spans="1:17" ht="16.5">
      <c r="A604" s="30"/>
      <c r="B604" s="66" t="s">
        <v>38</v>
      </c>
      <c r="C604" s="60"/>
      <c r="D604" s="71"/>
      <c r="E604" s="358"/>
      <c r="F604" s="355"/>
      <c r="G604" s="356"/>
      <c r="H604" s="356"/>
      <c r="I604" s="357"/>
      <c r="J604" s="358"/>
      <c r="K604" s="358"/>
      <c r="L604" s="360"/>
      <c r="M604" s="31">
        <f>SUM(M598:M603)</f>
        <v>350192.6064</v>
      </c>
      <c r="P604" s="144"/>
      <c r="Q604" s="143"/>
    </row>
    <row r="605" spans="1:17" ht="16.5">
      <c r="A605" s="48"/>
      <c r="B605" s="74" t="s">
        <v>65</v>
      </c>
      <c r="C605" s="28"/>
      <c r="D605" s="20"/>
      <c r="E605" s="361"/>
      <c r="F605" s="324"/>
      <c r="G605" s="376"/>
      <c r="H605" s="376"/>
      <c r="I605" s="377"/>
      <c r="J605" s="361"/>
      <c r="K605" s="361"/>
      <c r="L605" s="362"/>
      <c r="M605" s="362"/>
      <c r="P605" s="144"/>
      <c r="Q605" s="143"/>
    </row>
    <row r="606" spans="1:17" ht="16.5">
      <c r="A606" s="24"/>
      <c r="B606" s="73" t="s">
        <v>66</v>
      </c>
      <c r="C606" s="149" t="s">
        <v>136</v>
      </c>
      <c r="D606" s="11">
        <f>23*5</f>
        <v>115</v>
      </c>
      <c r="E606" s="143">
        <f>P606+Q606</f>
        <v>70</v>
      </c>
      <c r="F606" s="364">
        <f>D606*E606</f>
        <v>8050</v>
      </c>
      <c r="G606" s="365">
        <f>F606*0.09</f>
        <v>724.5</v>
      </c>
      <c r="H606" s="365">
        <f>F606*0.08</f>
        <v>644</v>
      </c>
      <c r="I606" s="366">
        <f>0.09+0.08</f>
        <v>0.16999999999999998</v>
      </c>
      <c r="J606" s="367">
        <f>G606+H606</f>
        <v>1368.5</v>
      </c>
      <c r="K606" s="367">
        <f>(F606+J606)*0.12</f>
        <v>1130.22</v>
      </c>
      <c r="L606" s="368">
        <f>J606+K606</f>
        <v>2498.7200000000003</v>
      </c>
      <c r="M606" s="368">
        <f>F606+L606</f>
        <v>10548.720000000001</v>
      </c>
      <c r="P606" s="144">
        <v>60</v>
      </c>
      <c r="Q606" s="143">
        <v>10</v>
      </c>
    </row>
    <row r="607" spans="1:17" ht="16.5">
      <c r="A607" s="24"/>
      <c r="B607" s="73" t="s">
        <v>67</v>
      </c>
      <c r="C607" s="149" t="s">
        <v>136</v>
      </c>
      <c r="D607" s="11">
        <v>35</v>
      </c>
      <c r="E607" s="143">
        <f>P607+Q607</f>
        <v>73</v>
      </c>
      <c r="F607" s="364">
        <f>D607*E607</f>
        <v>2555</v>
      </c>
      <c r="G607" s="365">
        <f>F607*0.09</f>
        <v>229.95</v>
      </c>
      <c r="H607" s="365">
        <f>F607*0.08</f>
        <v>204.4</v>
      </c>
      <c r="I607" s="366">
        <f>0.09+0.08</f>
        <v>0.16999999999999998</v>
      </c>
      <c r="J607" s="367">
        <f>G607+H607</f>
        <v>434.35</v>
      </c>
      <c r="K607" s="367">
        <f>(F607+J607)*0.12</f>
        <v>358.722</v>
      </c>
      <c r="L607" s="368">
        <f>J607+K607</f>
        <v>793.072</v>
      </c>
      <c r="M607" s="368">
        <f>F607+L607</f>
        <v>3348.072</v>
      </c>
      <c r="P607" s="153">
        <v>33</v>
      </c>
      <c r="Q607" s="143">
        <v>40</v>
      </c>
    </row>
    <row r="608" spans="1:17" ht="16.5">
      <c r="A608" s="24"/>
      <c r="B608" s="73" t="s">
        <v>68</v>
      </c>
      <c r="C608" s="149" t="s">
        <v>136</v>
      </c>
      <c r="D608" s="81">
        <v>5</v>
      </c>
      <c r="E608" s="143">
        <f>P608+Q608</f>
        <v>37</v>
      </c>
      <c r="F608" s="364">
        <f>D608*E608</f>
        <v>185</v>
      </c>
      <c r="G608" s="365">
        <f>F608*0.09</f>
        <v>16.65</v>
      </c>
      <c r="H608" s="365">
        <f>F608*0.08</f>
        <v>14.8</v>
      </c>
      <c r="I608" s="366">
        <f>0.09+0.08</f>
        <v>0.16999999999999998</v>
      </c>
      <c r="J608" s="367">
        <f>G608+H608</f>
        <v>31.45</v>
      </c>
      <c r="K608" s="367">
        <f>(F608+J608)*0.12</f>
        <v>25.973999999999997</v>
      </c>
      <c r="L608" s="368">
        <f>J608+K608</f>
        <v>57.42399999999999</v>
      </c>
      <c r="M608" s="368">
        <f>F608+L608</f>
        <v>242.42399999999998</v>
      </c>
      <c r="P608" s="154">
        <v>33</v>
      </c>
      <c r="Q608" s="143">
        <v>4</v>
      </c>
    </row>
    <row r="609" spans="1:17" ht="16.5">
      <c r="A609" s="24"/>
      <c r="B609" s="73" t="s">
        <v>69</v>
      </c>
      <c r="C609" s="149" t="s">
        <v>136</v>
      </c>
      <c r="D609" s="82">
        <f>15*5</f>
        <v>75</v>
      </c>
      <c r="E609" s="143">
        <f>P609+Q609</f>
        <v>42</v>
      </c>
      <c r="F609" s="364">
        <f>D609*E609</f>
        <v>3150</v>
      </c>
      <c r="G609" s="365">
        <f>F609*0.09</f>
        <v>283.5</v>
      </c>
      <c r="H609" s="365">
        <f>F609*0.08</f>
        <v>252</v>
      </c>
      <c r="I609" s="366">
        <f>0.09+0.08</f>
        <v>0.16999999999999998</v>
      </c>
      <c r="J609" s="367">
        <f>G609+H609</f>
        <v>535.5</v>
      </c>
      <c r="K609" s="367">
        <f>(F609+J609)*0.12</f>
        <v>442.26</v>
      </c>
      <c r="L609" s="368">
        <f>J609+K609</f>
        <v>977.76</v>
      </c>
      <c r="M609" s="368">
        <f>F609+L609</f>
        <v>4127.76</v>
      </c>
      <c r="P609" s="146">
        <v>33</v>
      </c>
      <c r="Q609" s="143">
        <v>9</v>
      </c>
    </row>
    <row r="610" spans="1:17" ht="16.5">
      <c r="A610" s="24"/>
      <c r="B610" s="131"/>
      <c r="C610" s="25"/>
      <c r="D610" s="82"/>
      <c r="E610" s="383"/>
      <c r="F610" s="364"/>
      <c r="G610" s="365"/>
      <c r="H610" s="365"/>
      <c r="I610" s="366"/>
      <c r="J610" s="367"/>
      <c r="K610" s="367"/>
      <c r="L610" s="368"/>
      <c r="M610" s="368"/>
      <c r="P610" s="146"/>
      <c r="Q610" s="35"/>
    </row>
    <row r="611" spans="1:17" ht="16.5">
      <c r="A611" s="30"/>
      <c r="B611" s="66" t="s">
        <v>38</v>
      </c>
      <c r="C611" s="60"/>
      <c r="D611" s="71"/>
      <c r="E611" s="358"/>
      <c r="F611" s="355"/>
      <c r="G611" s="356"/>
      <c r="H611" s="356"/>
      <c r="I611" s="357"/>
      <c r="J611" s="358"/>
      <c r="K611" s="358"/>
      <c r="L611" s="360"/>
      <c r="M611" s="31">
        <f>SUM(M606:M610)</f>
        <v>18266.976000000002</v>
      </c>
      <c r="P611" s="145"/>
      <c r="Q611" s="143"/>
    </row>
    <row r="612" spans="1:17" ht="16.5">
      <c r="A612" s="48"/>
      <c r="B612" s="75" t="s">
        <v>70</v>
      </c>
      <c r="C612" s="28"/>
      <c r="D612" s="83"/>
      <c r="E612" s="361"/>
      <c r="F612" s="324"/>
      <c r="G612" s="326"/>
      <c r="H612" s="326"/>
      <c r="I612" s="326"/>
      <c r="J612" s="361"/>
      <c r="K612" s="361"/>
      <c r="L612" s="362"/>
      <c r="M612" s="362"/>
      <c r="P612" s="146"/>
      <c r="Q612" s="143"/>
    </row>
    <row r="613" spans="1:17" ht="16.5">
      <c r="A613" s="52"/>
      <c r="B613" s="76" t="s">
        <v>71</v>
      </c>
      <c r="C613" s="149" t="s">
        <v>136</v>
      </c>
      <c r="D613" s="84">
        <v>10</v>
      </c>
      <c r="E613" s="143">
        <f>P613+Q613</f>
        <v>600</v>
      </c>
      <c r="F613" s="364">
        <f>D613*E613</f>
        <v>6000</v>
      </c>
      <c r="G613" s="365">
        <f>F613*0.09</f>
        <v>540</v>
      </c>
      <c r="H613" s="365">
        <f>F613*0.08</f>
        <v>480</v>
      </c>
      <c r="I613" s="366">
        <f>0.09+0.08</f>
        <v>0.16999999999999998</v>
      </c>
      <c r="J613" s="367">
        <f>G613+H613</f>
        <v>1020</v>
      </c>
      <c r="K613" s="367">
        <f>(F613+J613)*0.12</f>
        <v>842.4</v>
      </c>
      <c r="L613" s="368">
        <f>J613+K613</f>
        <v>1862.4</v>
      </c>
      <c r="M613" s="368">
        <f>F613+L613</f>
        <v>7862.4</v>
      </c>
      <c r="P613" s="145">
        <v>300</v>
      </c>
      <c r="Q613" s="143">
        <v>300</v>
      </c>
    </row>
    <row r="614" spans="1:17" ht="16.5">
      <c r="A614" s="52"/>
      <c r="B614" s="76" t="s">
        <v>72</v>
      </c>
      <c r="C614" s="149" t="s">
        <v>80</v>
      </c>
      <c r="D614" s="82">
        <v>20</v>
      </c>
      <c r="E614" s="143">
        <f>P614+Q614</f>
        <v>240</v>
      </c>
      <c r="F614" s="364">
        <f>D614*E614</f>
        <v>4800</v>
      </c>
      <c r="G614" s="365">
        <f>F614*0.09</f>
        <v>432</v>
      </c>
      <c r="H614" s="365">
        <f>F614*0.08</f>
        <v>384</v>
      </c>
      <c r="I614" s="366">
        <f>0.09+0.08</f>
        <v>0.16999999999999998</v>
      </c>
      <c r="J614" s="367">
        <f>G614+H614</f>
        <v>816</v>
      </c>
      <c r="K614" s="367">
        <f>(F614+J614)*0.12</f>
        <v>673.92</v>
      </c>
      <c r="L614" s="368">
        <f>J614+K614</f>
        <v>1489.92</v>
      </c>
      <c r="M614" s="368">
        <f>F614+L614</f>
        <v>6289.92</v>
      </c>
      <c r="P614" s="146">
        <v>120</v>
      </c>
      <c r="Q614" s="143">
        <v>120</v>
      </c>
    </row>
    <row r="615" spans="1:17" ht="16.5">
      <c r="A615" s="52"/>
      <c r="B615" s="76" t="s">
        <v>73</v>
      </c>
      <c r="C615" s="149" t="s">
        <v>137</v>
      </c>
      <c r="D615" s="82">
        <v>100</v>
      </c>
      <c r="E615" s="143">
        <f>P615+Q615</f>
        <v>32</v>
      </c>
      <c r="F615" s="364">
        <f>D615*E615</f>
        <v>3200</v>
      </c>
      <c r="G615" s="365">
        <f>F615*0.09</f>
        <v>288</v>
      </c>
      <c r="H615" s="365">
        <f>F615*0.08</f>
        <v>256</v>
      </c>
      <c r="I615" s="366">
        <f>0.09+0.08</f>
        <v>0.16999999999999998</v>
      </c>
      <c r="J615" s="367">
        <f>G615+H615</f>
        <v>544</v>
      </c>
      <c r="K615" s="367">
        <f>(F615+J615)*0.12</f>
        <v>449.28</v>
      </c>
      <c r="L615" s="368">
        <f>J615+K615</f>
        <v>993.28</v>
      </c>
      <c r="M615" s="368">
        <f>F615+L615</f>
        <v>4193.28</v>
      </c>
      <c r="P615" s="146">
        <v>16</v>
      </c>
      <c r="Q615" s="143">
        <v>16</v>
      </c>
    </row>
    <row r="616" spans="1:17" ht="16.5">
      <c r="A616" s="65"/>
      <c r="B616" s="76" t="s">
        <v>74</v>
      </c>
      <c r="C616" s="149" t="s">
        <v>137</v>
      </c>
      <c r="D616" s="85">
        <v>90</v>
      </c>
      <c r="E616" s="143">
        <f>P616+Q616</f>
        <v>70</v>
      </c>
      <c r="F616" s="364">
        <f>D616*E616</f>
        <v>6300</v>
      </c>
      <c r="G616" s="365">
        <f>F616*0.09</f>
        <v>567</v>
      </c>
      <c r="H616" s="365">
        <f>F616*0.08</f>
        <v>504</v>
      </c>
      <c r="I616" s="366">
        <f>0.09+0.08</f>
        <v>0.16999999999999998</v>
      </c>
      <c r="J616" s="367">
        <f>G616+H616</f>
        <v>1071</v>
      </c>
      <c r="K616" s="367">
        <f>(F616+J616)*0.12</f>
        <v>884.52</v>
      </c>
      <c r="L616" s="368">
        <f>J616+K616</f>
        <v>1955.52</v>
      </c>
      <c r="M616" s="368">
        <f>F616+L616</f>
        <v>8255.52</v>
      </c>
      <c r="P616" s="146">
        <v>35</v>
      </c>
      <c r="Q616" s="143">
        <v>35</v>
      </c>
    </row>
    <row r="617" spans="1:17" ht="16.5">
      <c r="A617" s="65"/>
      <c r="B617" s="133" t="s">
        <v>75</v>
      </c>
      <c r="C617" s="149" t="s">
        <v>136</v>
      </c>
      <c r="D617" s="85">
        <v>23</v>
      </c>
      <c r="E617" s="143">
        <f>P617+Q617</f>
        <v>850</v>
      </c>
      <c r="F617" s="364">
        <f>D617*E617</f>
        <v>19550</v>
      </c>
      <c r="G617" s="365">
        <f>F617*0.09</f>
        <v>1759.5</v>
      </c>
      <c r="H617" s="365">
        <f>F617*0.08</f>
        <v>1564</v>
      </c>
      <c r="I617" s="366">
        <f>0.09+0.08</f>
        <v>0.16999999999999998</v>
      </c>
      <c r="J617" s="367">
        <f>G617+H617</f>
        <v>3323.5</v>
      </c>
      <c r="K617" s="367">
        <f>(F617+J617)*0.12</f>
        <v>2744.8199999999997</v>
      </c>
      <c r="L617" s="368">
        <f>J617+K617</f>
        <v>6068.32</v>
      </c>
      <c r="M617" s="368">
        <f>F617+L617</f>
        <v>25618.32</v>
      </c>
      <c r="P617" s="147">
        <v>535</v>
      </c>
      <c r="Q617" s="35">
        <v>315</v>
      </c>
    </row>
    <row r="618" spans="1:17" ht="16.5">
      <c r="A618" s="24"/>
      <c r="B618" s="133"/>
      <c r="C618" s="25"/>
      <c r="D618" s="85"/>
      <c r="E618" s="383"/>
      <c r="F618" s="364"/>
      <c r="G618" s="365"/>
      <c r="H618" s="365"/>
      <c r="I618" s="366"/>
      <c r="J618" s="367"/>
      <c r="K618" s="367"/>
      <c r="L618" s="368"/>
      <c r="M618" s="368"/>
      <c r="P618" s="155"/>
      <c r="Q618" s="143"/>
    </row>
    <row r="619" spans="1:17" ht="16.5">
      <c r="A619" s="30"/>
      <c r="B619" s="66" t="s">
        <v>38</v>
      </c>
      <c r="C619" s="60"/>
      <c r="D619" s="71"/>
      <c r="E619" s="358"/>
      <c r="F619" s="355"/>
      <c r="G619" s="356"/>
      <c r="H619" s="356"/>
      <c r="I619" s="357"/>
      <c r="J619" s="358"/>
      <c r="K619" s="358"/>
      <c r="L619" s="360"/>
      <c r="M619" s="31">
        <f>SUM(M613:M618)</f>
        <v>52219.44</v>
      </c>
      <c r="P619" s="148"/>
      <c r="Q619" s="143"/>
    </row>
    <row r="620" spans="1:17" ht="16.5">
      <c r="A620" s="48"/>
      <c r="B620" s="75" t="s">
        <v>76</v>
      </c>
      <c r="C620" s="28"/>
      <c r="D620" s="83"/>
      <c r="E620" s="361"/>
      <c r="F620" s="324"/>
      <c r="G620" s="376"/>
      <c r="H620" s="376"/>
      <c r="I620" s="377"/>
      <c r="J620" s="361"/>
      <c r="K620" s="361"/>
      <c r="L620" s="362"/>
      <c r="M620" s="362"/>
      <c r="P620" s="148"/>
      <c r="Q620" s="143"/>
    </row>
    <row r="621" spans="1:17" ht="16.5">
      <c r="A621" s="24"/>
      <c r="B621" s="132" t="s">
        <v>77</v>
      </c>
      <c r="C621" s="149" t="s">
        <v>138</v>
      </c>
      <c r="D621" s="78">
        <v>1</v>
      </c>
      <c r="E621" s="143">
        <f>P621+Q621</f>
        <v>10000</v>
      </c>
      <c r="F621" s="364">
        <f>D621*E621</f>
        <v>10000</v>
      </c>
      <c r="G621" s="365">
        <f>F621*0.09</f>
        <v>900</v>
      </c>
      <c r="H621" s="365">
        <f>F621*0.08</f>
        <v>800</v>
      </c>
      <c r="I621" s="366">
        <f>0.09+0.08</f>
        <v>0.16999999999999998</v>
      </c>
      <c r="J621" s="367">
        <f>G621+H621</f>
        <v>1700</v>
      </c>
      <c r="K621" s="367">
        <f>(F621+J621)*0.12</f>
        <v>1404</v>
      </c>
      <c r="L621" s="368">
        <f>J621+K621</f>
        <v>3104</v>
      </c>
      <c r="M621" s="368">
        <f>F621+L621</f>
        <v>13104</v>
      </c>
      <c r="P621" s="145">
        <v>5000</v>
      </c>
      <c r="Q621" s="143">
        <v>5000</v>
      </c>
    </row>
    <row r="622" spans="1:17" ht="16.5">
      <c r="A622" s="24"/>
      <c r="B622" s="132" t="s">
        <v>78</v>
      </c>
      <c r="C622" s="149" t="s">
        <v>139</v>
      </c>
      <c r="D622" s="86">
        <v>5</v>
      </c>
      <c r="E622" s="143">
        <f>P622+Q622</f>
        <v>1350</v>
      </c>
      <c r="F622" s="364">
        <f>D622*E622</f>
        <v>6750</v>
      </c>
      <c r="G622" s="365">
        <f>F622*0.09</f>
        <v>607.5</v>
      </c>
      <c r="H622" s="365">
        <f>F622*0.08</f>
        <v>540</v>
      </c>
      <c r="I622" s="366">
        <f>0.09+0.08</f>
        <v>0.16999999999999998</v>
      </c>
      <c r="J622" s="367">
        <f>G622+H622</f>
        <v>1147.5</v>
      </c>
      <c r="K622" s="367">
        <f>(F622+J622)*0.12</f>
        <v>947.6999999999999</v>
      </c>
      <c r="L622" s="368">
        <f>J622+K622</f>
        <v>2095.2</v>
      </c>
      <c r="M622" s="368">
        <f>F622+L622</f>
        <v>8845.2</v>
      </c>
      <c r="P622" s="148">
        <v>500</v>
      </c>
      <c r="Q622" s="143">
        <v>850</v>
      </c>
    </row>
    <row r="623" spans="1:17" ht="16.5">
      <c r="A623" s="24"/>
      <c r="B623" s="132" t="s">
        <v>79</v>
      </c>
      <c r="C623" s="96" t="s">
        <v>138</v>
      </c>
      <c r="D623" s="86">
        <v>50</v>
      </c>
      <c r="E623" s="143">
        <f>P623+Q623</f>
        <v>1050</v>
      </c>
      <c r="F623" s="364">
        <f>D623*E623</f>
        <v>52500</v>
      </c>
      <c r="G623" s="365">
        <f>F623*0.09</f>
        <v>4725</v>
      </c>
      <c r="H623" s="365">
        <f>F623*0.08</f>
        <v>4200</v>
      </c>
      <c r="I623" s="366">
        <f>0.09+0.08</f>
        <v>0.16999999999999998</v>
      </c>
      <c r="J623" s="367">
        <f>G623+H623</f>
        <v>8925</v>
      </c>
      <c r="K623" s="367">
        <f>(F623+J623)*0.12</f>
        <v>7371</v>
      </c>
      <c r="L623" s="368">
        <f>J623+K623</f>
        <v>16296</v>
      </c>
      <c r="M623" s="368">
        <f>F623+L623</f>
        <v>68796</v>
      </c>
      <c r="P623" s="148">
        <v>800</v>
      </c>
      <c r="Q623" s="143">
        <v>250</v>
      </c>
    </row>
    <row r="624" spans="1:13" ht="16.5">
      <c r="A624" s="30"/>
      <c r="B624" s="66" t="s">
        <v>38</v>
      </c>
      <c r="C624" s="29"/>
      <c r="D624" s="487"/>
      <c r="E624" s="358"/>
      <c r="F624" s="355"/>
      <c r="G624" s="356"/>
      <c r="H624" s="356"/>
      <c r="I624" s="357"/>
      <c r="J624" s="358"/>
      <c r="K624" s="358"/>
      <c r="L624" s="360"/>
      <c r="M624" s="31">
        <f>SUM(M621:M623)</f>
        <v>90745.2</v>
      </c>
    </row>
    <row r="625" spans="1:13" ht="28.5" customHeight="1">
      <c r="A625" s="159"/>
      <c r="B625" s="198" t="s">
        <v>149</v>
      </c>
      <c r="C625" s="199"/>
      <c r="D625" s="200"/>
      <c r="E625" s="482"/>
      <c r="F625" s="483"/>
      <c r="G625" s="484"/>
      <c r="H625" s="484"/>
      <c r="I625" s="485"/>
      <c r="J625" s="486"/>
      <c r="K625" s="486"/>
      <c r="L625" s="201"/>
      <c r="M625" s="202">
        <f>M624+M619+M611+M604+M596</f>
        <v>2015763.4224</v>
      </c>
    </row>
    <row r="626" spans="1:13" ht="19.5" customHeight="1">
      <c r="A626" s="224" t="s">
        <v>229</v>
      </c>
      <c r="B626" s="118" t="s">
        <v>195</v>
      </c>
      <c r="C626" s="225"/>
      <c r="D626" s="225"/>
      <c r="E626" s="488"/>
      <c r="F626" s="489"/>
      <c r="G626" s="490"/>
      <c r="H626" s="490"/>
      <c r="I626" s="491"/>
      <c r="J626" s="492"/>
      <c r="K626" s="492"/>
      <c r="L626" s="226"/>
      <c r="M626" s="227"/>
    </row>
    <row r="627" spans="1:13" ht="19.5" customHeight="1">
      <c r="A627" s="206"/>
      <c r="B627" s="247" t="s">
        <v>120</v>
      </c>
      <c r="C627" s="195"/>
      <c r="D627" s="195"/>
      <c r="E627" s="464"/>
      <c r="F627" s="465"/>
      <c r="G627" s="466"/>
      <c r="H627" s="466"/>
      <c r="I627" s="467"/>
      <c r="J627" s="468"/>
      <c r="K627" s="468"/>
      <c r="L627" s="196"/>
      <c r="M627" s="197"/>
    </row>
    <row r="628" spans="1:13" ht="19.5" customHeight="1">
      <c r="A628" s="206"/>
      <c r="B628" s="138" t="s">
        <v>201</v>
      </c>
      <c r="C628" s="149" t="s">
        <v>135</v>
      </c>
      <c r="D628" s="79">
        <v>2</v>
      </c>
      <c r="E628" s="463">
        <v>26000</v>
      </c>
      <c r="F628" s="364">
        <f>D628*E628</f>
        <v>52000</v>
      </c>
      <c r="G628" s="365">
        <f>F628*0.09</f>
        <v>4680</v>
      </c>
      <c r="H628" s="365">
        <f>F628*0.08</f>
        <v>4160</v>
      </c>
      <c r="I628" s="366">
        <f>0.09+0.08</f>
        <v>0.16999999999999998</v>
      </c>
      <c r="J628" s="367">
        <f>G628+H628</f>
        <v>8840</v>
      </c>
      <c r="K628" s="367">
        <f>(F628+J628)*0.12</f>
        <v>7300.8</v>
      </c>
      <c r="L628" s="368">
        <f>J628+K628</f>
        <v>16140.8</v>
      </c>
      <c r="M628" s="368">
        <f>F628+L628</f>
        <v>68140.8</v>
      </c>
    </row>
    <row r="629" spans="1:13" ht="19.5" customHeight="1">
      <c r="A629" s="206"/>
      <c r="B629" s="138" t="s">
        <v>202</v>
      </c>
      <c r="C629" s="149" t="s">
        <v>135</v>
      </c>
      <c r="D629" s="79">
        <v>5</v>
      </c>
      <c r="E629" s="463">
        <v>38500</v>
      </c>
      <c r="F629" s="364">
        <f>D629*E629</f>
        <v>192500</v>
      </c>
      <c r="G629" s="365">
        <f>F629*0.09</f>
        <v>17325</v>
      </c>
      <c r="H629" s="365">
        <f>F629*0.08</f>
        <v>15400</v>
      </c>
      <c r="I629" s="366">
        <f>0.09+0.08</f>
        <v>0.16999999999999998</v>
      </c>
      <c r="J629" s="367">
        <f>G629+H629</f>
        <v>32725</v>
      </c>
      <c r="K629" s="367">
        <f>(F629+J629)*0.12</f>
        <v>27027</v>
      </c>
      <c r="L629" s="368">
        <f>J629+K629</f>
        <v>59752</v>
      </c>
      <c r="M629" s="368">
        <f>F629+L629</f>
        <v>252252</v>
      </c>
    </row>
    <row r="630" spans="1:13" ht="19.5" customHeight="1">
      <c r="A630" s="206"/>
      <c r="B630" s="138" t="s">
        <v>203</v>
      </c>
      <c r="C630" s="149" t="s">
        <v>135</v>
      </c>
      <c r="D630" s="79">
        <v>6</v>
      </c>
      <c r="E630" s="463">
        <v>51000</v>
      </c>
      <c r="F630" s="364">
        <f>D630*E630</f>
        <v>306000</v>
      </c>
      <c r="G630" s="365">
        <f>F630*0.09</f>
        <v>27540</v>
      </c>
      <c r="H630" s="365">
        <f>F630*0.08</f>
        <v>24480</v>
      </c>
      <c r="I630" s="366">
        <f>0.09+0.08</f>
        <v>0.16999999999999998</v>
      </c>
      <c r="J630" s="367">
        <f>G630+H630</f>
        <v>52020</v>
      </c>
      <c r="K630" s="367">
        <f>(F630+J630)*0.12</f>
        <v>42962.4</v>
      </c>
      <c r="L630" s="368">
        <f>J630+K630</f>
        <v>94982.4</v>
      </c>
      <c r="M630" s="368">
        <f>F630+L630</f>
        <v>400982.4</v>
      </c>
    </row>
    <row r="631" spans="1:13" ht="19.5" customHeight="1">
      <c r="A631" s="206"/>
      <c r="B631" s="138" t="s">
        <v>204</v>
      </c>
      <c r="C631" s="149" t="s">
        <v>135</v>
      </c>
      <c r="D631" s="79">
        <v>1</v>
      </c>
      <c r="E631" s="463">
        <v>63500</v>
      </c>
      <c r="F631" s="364">
        <f>D631*E631</f>
        <v>63500</v>
      </c>
      <c r="G631" s="365">
        <f>F631*0.09</f>
        <v>5715</v>
      </c>
      <c r="H631" s="365">
        <f>F631*0.08</f>
        <v>5080</v>
      </c>
      <c r="I631" s="366">
        <f>0.09+0.08</f>
        <v>0.16999999999999998</v>
      </c>
      <c r="J631" s="367">
        <f>G631+H631</f>
        <v>10795</v>
      </c>
      <c r="K631" s="367">
        <f>(F631+J631)*0.12</f>
        <v>8915.4</v>
      </c>
      <c r="L631" s="368">
        <f>J631+K631</f>
        <v>19710.4</v>
      </c>
      <c r="M631" s="368">
        <f>F631+L631</f>
        <v>83210.4</v>
      </c>
    </row>
    <row r="632" spans="1:13" ht="19.5" customHeight="1">
      <c r="A632" s="216"/>
      <c r="B632" s="66" t="s">
        <v>38</v>
      </c>
      <c r="C632" s="150"/>
      <c r="D632" s="301"/>
      <c r="E632" s="456"/>
      <c r="F632" s="457"/>
      <c r="G632" s="458"/>
      <c r="H632" s="458"/>
      <c r="I632" s="459"/>
      <c r="J632" s="460"/>
      <c r="K632" s="460"/>
      <c r="L632" s="218"/>
      <c r="M632" s="219">
        <f>SUM(M628:M631)</f>
        <v>804585.6</v>
      </c>
    </row>
    <row r="633" spans="1:13" ht="19.5" customHeight="1">
      <c r="A633" s="206"/>
      <c r="B633" s="73" t="s">
        <v>205</v>
      </c>
      <c r="C633" s="149"/>
      <c r="D633" s="79"/>
      <c r="E633" s="464"/>
      <c r="F633" s="465"/>
      <c r="G633" s="466"/>
      <c r="H633" s="466"/>
      <c r="I633" s="467"/>
      <c r="J633" s="468"/>
      <c r="K633" s="468"/>
      <c r="L633" s="196"/>
      <c r="M633" s="197"/>
    </row>
    <row r="634" spans="1:13" ht="19.5" customHeight="1">
      <c r="A634" s="206"/>
      <c r="B634" s="138" t="s">
        <v>60</v>
      </c>
      <c r="C634" s="149" t="s">
        <v>80</v>
      </c>
      <c r="D634" s="79">
        <v>75</v>
      </c>
      <c r="E634" s="143">
        <v>1335</v>
      </c>
      <c r="F634" s="364">
        <f>D634*E634</f>
        <v>100125</v>
      </c>
      <c r="G634" s="365">
        <f>F634*0.09</f>
        <v>9011.25</v>
      </c>
      <c r="H634" s="365">
        <f>F634*0.08</f>
        <v>8010</v>
      </c>
      <c r="I634" s="366">
        <f>0.09+0.08</f>
        <v>0.16999999999999998</v>
      </c>
      <c r="J634" s="367">
        <f>G634+H634</f>
        <v>17021.25</v>
      </c>
      <c r="K634" s="367">
        <f>(F634+J634)*0.12</f>
        <v>14057.55</v>
      </c>
      <c r="L634" s="368">
        <f>J634+K634</f>
        <v>31078.8</v>
      </c>
      <c r="M634" s="368">
        <f>F634+L634</f>
        <v>131203.8</v>
      </c>
    </row>
    <row r="635" spans="1:13" ht="19.5" customHeight="1">
      <c r="A635" s="206"/>
      <c r="B635" s="138" t="s">
        <v>61</v>
      </c>
      <c r="C635" s="149" t="s">
        <v>80</v>
      </c>
      <c r="D635" s="79">
        <v>16</v>
      </c>
      <c r="E635" s="143">
        <v>1430</v>
      </c>
      <c r="F635" s="364">
        <f>D635*E635</f>
        <v>22880</v>
      </c>
      <c r="G635" s="365">
        <f>F635*0.09</f>
        <v>2059.2</v>
      </c>
      <c r="H635" s="365">
        <f>F635*0.08</f>
        <v>1830.4</v>
      </c>
      <c r="I635" s="366">
        <f>0.09+0.08</f>
        <v>0.16999999999999998</v>
      </c>
      <c r="J635" s="367">
        <f>G635+H635</f>
        <v>3889.6</v>
      </c>
      <c r="K635" s="367">
        <f>(F635+J635)*0.12</f>
        <v>3212.352</v>
      </c>
      <c r="L635" s="368">
        <f>J635+K635</f>
        <v>7101.951999999999</v>
      </c>
      <c r="M635" s="368">
        <f>F635+L635</f>
        <v>29981.951999999997</v>
      </c>
    </row>
    <row r="636" spans="1:13" ht="19.5" customHeight="1">
      <c r="A636" s="206"/>
      <c r="B636" s="138" t="s">
        <v>62</v>
      </c>
      <c r="C636" s="149" t="s">
        <v>80</v>
      </c>
      <c r="D636" s="79">
        <v>2</v>
      </c>
      <c r="E636" s="143">
        <v>2000</v>
      </c>
      <c r="F636" s="364">
        <f>D636*E636</f>
        <v>4000</v>
      </c>
      <c r="G636" s="365">
        <f>F636*0.09</f>
        <v>360</v>
      </c>
      <c r="H636" s="365">
        <f>F636*0.08</f>
        <v>320</v>
      </c>
      <c r="I636" s="366">
        <f>0.09+0.08</f>
        <v>0.16999999999999998</v>
      </c>
      <c r="J636" s="367">
        <f>G636+H636</f>
        <v>680</v>
      </c>
      <c r="K636" s="367">
        <f>(F636+J636)*0.12</f>
        <v>561.6</v>
      </c>
      <c r="L636" s="368">
        <f>J636+K636</f>
        <v>1241.6</v>
      </c>
      <c r="M636" s="368">
        <f>F636+L636</f>
        <v>5241.6</v>
      </c>
    </row>
    <row r="637" spans="1:13" ht="19.5" customHeight="1">
      <c r="A637" s="206"/>
      <c r="B637" s="138" t="s">
        <v>63</v>
      </c>
      <c r="C637" s="149" t="s">
        <v>80</v>
      </c>
      <c r="D637" s="79">
        <v>57</v>
      </c>
      <c r="E637" s="143">
        <v>222</v>
      </c>
      <c r="F637" s="364">
        <f>D637*E637</f>
        <v>12654</v>
      </c>
      <c r="G637" s="365">
        <f>F637*0.09</f>
        <v>1138.86</v>
      </c>
      <c r="H637" s="365">
        <f>F637*0.08</f>
        <v>1012.32</v>
      </c>
      <c r="I637" s="366">
        <f>0.09+0.08</f>
        <v>0.16999999999999998</v>
      </c>
      <c r="J637" s="367">
        <f>G637+H637</f>
        <v>2151.18</v>
      </c>
      <c r="K637" s="367">
        <f>(F637+J637)*0.12</f>
        <v>1776.6216</v>
      </c>
      <c r="L637" s="368">
        <f>J637+K637</f>
        <v>3927.8016</v>
      </c>
      <c r="M637" s="368">
        <f>F637+L637</f>
        <v>16581.8016</v>
      </c>
    </row>
    <row r="638" spans="1:13" ht="19.5" customHeight="1">
      <c r="A638" s="206"/>
      <c r="B638" s="138" t="s">
        <v>64</v>
      </c>
      <c r="C638" s="149" t="s">
        <v>80</v>
      </c>
      <c r="D638" s="79">
        <v>248</v>
      </c>
      <c r="E638" s="463">
        <v>142</v>
      </c>
      <c r="F638" s="364">
        <f>D638*E638</f>
        <v>35216</v>
      </c>
      <c r="G638" s="365">
        <f>F638*0.09</f>
        <v>3169.44</v>
      </c>
      <c r="H638" s="365">
        <f>F638*0.08</f>
        <v>2817.28</v>
      </c>
      <c r="I638" s="366">
        <f>0.09+0.08</f>
        <v>0.16999999999999998</v>
      </c>
      <c r="J638" s="367">
        <f>G638+H638</f>
        <v>5986.72</v>
      </c>
      <c r="K638" s="367">
        <f>(F638+J638)*0.12</f>
        <v>4944.3264</v>
      </c>
      <c r="L638" s="368">
        <f>J638+K638</f>
        <v>10931.0464</v>
      </c>
      <c r="M638" s="368">
        <f>F638+L638</f>
        <v>46147.0464</v>
      </c>
    </row>
    <row r="639" spans="1:13" ht="19.5" customHeight="1">
      <c r="A639" s="216"/>
      <c r="B639" s="66" t="s">
        <v>38</v>
      </c>
      <c r="C639" s="150"/>
      <c r="D639" s="299"/>
      <c r="E639" s="456"/>
      <c r="F639" s="457"/>
      <c r="G639" s="458"/>
      <c r="H639" s="458"/>
      <c r="I639" s="459"/>
      <c r="J639" s="460"/>
      <c r="K639" s="460"/>
      <c r="L639" s="218"/>
      <c r="M639" s="219">
        <f>SUM(M634:M638)</f>
        <v>229156.19999999998</v>
      </c>
    </row>
    <row r="640" spans="1:13" ht="19.5" customHeight="1">
      <c r="A640" s="206"/>
      <c r="B640" s="73" t="s">
        <v>206</v>
      </c>
      <c r="C640" s="149"/>
      <c r="D640" s="11"/>
      <c r="E640" s="464"/>
      <c r="F640" s="465"/>
      <c r="G640" s="466"/>
      <c r="H640" s="466"/>
      <c r="I640" s="467"/>
      <c r="J640" s="468"/>
      <c r="K640" s="468"/>
      <c r="L640" s="196"/>
      <c r="M640" s="197"/>
    </row>
    <row r="641" spans="1:13" ht="19.5" customHeight="1">
      <c r="A641" s="206"/>
      <c r="B641" s="73" t="s">
        <v>66</v>
      </c>
      <c r="C641" s="149" t="s">
        <v>136</v>
      </c>
      <c r="D641" s="11">
        <f>23*5</f>
        <v>115</v>
      </c>
      <c r="E641" s="463">
        <v>70</v>
      </c>
      <c r="F641" s="364">
        <f>D641*E641</f>
        <v>8050</v>
      </c>
      <c r="G641" s="365">
        <f>F641*0.09</f>
        <v>724.5</v>
      </c>
      <c r="H641" s="365">
        <f>F641*0.08</f>
        <v>644</v>
      </c>
      <c r="I641" s="366">
        <f>0.09+0.08</f>
        <v>0.16999999999999998</v>
      </c>
      <c r="J641" s="367">
        <f>G641+H641</f>
        <v>1368.5</v>
      </c>
      <c r="K641" s="367">
        <f>(F641+J641)*0.12</f>
        <v>1130.22</v>
      </c>
      <c r="L641" s="368">
        <f>J641+K641</f>
        <v>2498.7200000000003</v>
      </c>
      <c r="M641" s="368">
        <f>F641+L641</f>
        <v>10548.720000000001</v>
      </c>
    </row>
    <row r="642" spans="1:13" ht="19.5" customHeight="1">
      <c r="A642" s="206"/>
      <c r="B642" s="73" t="s">
        <v>67</v>
      </c>
      <c r="C642" s="149" t="s">
        <v>136</v>
      </c>
      <c r="D642" s="11">
        <v>35</v>
      </c>
      <c r="E642" s="463">
        <v>73</v>
      </c>
      <c r="F642" s="364">
        <f>D642*E642</f>
        <v>2555</v>
      </c>
      <c r="G642" s="365">
        <f>F642*0.09</f>
        <v>229.95</v>
      </c>
      <c r="H642" s="365">
        <f>F642*0.08</f>
        <v>204.4</v>
      </c>
      <c r="I642" s="366">
        <f>0.09+0.08</f>
        <v>0.16999999999999998</v>
      </c>
      <c r="J642" s="367">
        <f>G642+H642</f>
        <v>434.35</v>
      </c>
      <c r="K642" s="367">
        <f>(F642+J642)*0.12</f>
        <v>358.722</v>
      </c>
      <c r="L642" s="368">
        <f>J642+K642</f>
        <v>793.072</v>
      </c>
      <c r="M642" s="368">
        <f>F642+L642</f>
        <v>3348.072</v>
      </c>
    </row>
    <row r="643" spans="1:13" ht="19.5" customHeight="1">
      <c r="A643" s="206"/>
      <c r="B643" s="73" t="s">
        <v>68</v>
      </c>
      <c r="C643" s="149" t="s">
        <v>136</v>
      </c>
      <c r="D643" s="81">
        <v>5</v>
      </c>
      <c r="E643" s="463">
        <v>37</v>
      </c>
      <c r="F643" s="364">
        <f>D643*E643</f>
        <v>185</v>
      </c>
      <c r="G643" s="365">
        <f>F643*0.09</f>
        <v>16.65</v>
      </c>
      <c r="H643" s="365">
        <f>F643*0.08</f>
        <v>14.8</v>
      </c>
      <c r="I643" s="366">
        <f>0.09+0.08</f>
        <v>0.16999999999999998</v>
      </c>
      <c r="J643" s="367">
        <f>G643+H643</f>
        <v>31.45</v>
      </c>
      <c r="K643" s="367">
        <f>(F643+J643)*0.12</f>
        <v>25.973999999999997</v>
      </c>
      <c r="L643" s="368">
        <f>J643+K643</f>
        <v>57.42399999999999</v>
      </c>
      <c r="M643" s="368">
        <f>F643+L643</f>
        <v>242.42399999999998</v>
      </c>
    </row>
    <row r="644" spans="1:13" ht="19.5" customHeight="1">
      <c r="A644" s="206"/>
      <c r="B644" s="73" t="s">
        <v>69</v>
      </c>
      <c r="C644" s="149" t="s">
        <v>136</v>
      </c>
      <c r="D644" s="82">
        <f>15*5</f>
        <v>75</v>
      </c>
      <c r="E644" s="464">
        <v>42</v>
      </c>
      <c r="F644" s="364">
        <f>D644*E644</f>
        <v>3150</v>
      </c>
      <c r="G644" s="365">
        <f>F644*0.09</f>
        <v>283.5</v>
      </c>
      <c r="H644" s="365">
        <f>F644*0.08</f>
        <v>252</v>
      </c>
      <c r="I644" s="366">
        <f>0.09+0.08</f>
        <v>0.16999999999999998</v>
      </c>
      <c r="J644" s="367">
        <f>G644+H644</f>
        <v>535.5</v>
      </c>
      <c r="K644" s="367">
        <f>(F644+J644)*0.12</f>
        <v>442.26</v>
      </c>
      <c r="L644" s="368">
        <f>J644+K644</f>
        <v>977.76</v>
      </c>
      <c r="M644" s="368">
        <f>F644+L644</f>
        <v>4127.76</v>
      </c>
    </row>
    <row r="645" spans="1:13" ht="19.5" customHeight="1">
      <c r="A645" s="216"/>
      <c r="B645" s="66" t="s">
        <v>38</v>
      </c>
      <c r="C645" s="150"/>
      <c r="D645" s="300"/>
      <c r="E645" s="456"/>
      <c r="F645" s="457"/>
      <c r="G645" s="458"/>
      <c r="H645" s="458"/>
      <c r="I645" s="459"/>
      <c r="J645" s="460"/>
      <c r="K645" s="460"/>
      <c r="L645" s="218"/>
      <c r="M645" s="219">
        <f>SUM(M641:M644)</f>
        <v>18266.976000000002</v>
      </c>
    </row>
    <row r="646" spans="1:13" ht="19.5" customHeight="1">
      <c r="A646" s="206"/>
      <c r="B646" s="269" t="s">
        <v>207</v>
      </c>
      <c r="C646" s="149"/>
      <c r="D646" s="82"/>
      <c r="E646" s="464"/>
      <c r="F646" s="465"/>
      <c r="G646" s="466"/>
      <c r="H646" s="466"/>
      <c r="I646" s="467"/>
      <c r="J646" s="468"/>
      <c r="K646" s="468"/>
      <c r="L646" s="196"/>
      <c r="M646" s="197"/>
    </row>
    <row r="647" spans="1:13" ht="19.5" customHeight="1">
      <c r="A647" s="206"/>
      <c r="B647" s="76" t="s">
        <v>71</v>
      </c>
      <c r="C647" s="149" t="s">
        <v>136</v>
      </c>
      <c r="D647" s="84">
        <v>10</v>
      </c>
      <c r="E647" s="463">
        <v>600</v>
      </c>
      <c r="F647" s="364">
        <f>D647*E647</f>
        <v>6000</v>
      </c>
      <c r="G647" s="365">
        <f>F647*0.09</f>
        <v>540</v>
      </c>
      <c r="H647" s="365">
        <f>F647*0.08</f>
        <v>480</v>
      </c>
      <c r="I647" s="366">
        <f>0.09+0.08</f>
        <v>0.16999999999999998</v>
      </c>
      <c r="J647" s="367">
        <f>G647+H647</f>
        <v>1020</v>
      </c>
      <c r="K647" s="367">
        <f>(F647+J647)*0.12</f>
        <v>842.4</v>
      </c>
      <c r="L647" s="368">
        <f>J647+K647</f>
        <v>1862.4</v>
      </c>
      <c r="M647" s="368">
        <f>F647+L647</f>
        <v>7862.4</v>
      </c>
    </row>
    <row r="648" spans="1:13" ht="19.5" customHeight="1">
      <c r="A648" s="206"/>
      <c r="B648" s="76" t="s">
        <v>72</v>
      </c>
      <c r="C648" s="149" t="s">
        <v>80</v>
      </c>
      <c r="D648" s="82">
        <v>20</v>
      </c>
      <c r="E648" s="463">
        <v>240</v>
      </c>
      <c r="F648" s="364">
        <f>D648*E648</f>
        <v>4800</v>
      </c>
      <c r="G648" s="365">
        <f>F648*0.09</f>
        <v>432</v>
      </c>
      <c r="H648" s="365">
        <f>F648*0.08</f>
        <v>384</v>
      </c>
      <c r="I648" s="366">
        <f>0.09+0.08</f>
        <v>0.16999999999999998</v>
      </c>
      <c r="J648" s="367">
        <f>G648+H648</f>
        <v>816</v>
      </c>
      <c r="K648" s="367">
        <f>(F648+J648)*0.12</f>
        <v>673.92</v>
      </c>
      <c r="L648" s="368">
        <f>J648+K648</f>
        <v>1489.92</v>
      </c>
      <c r="M648" s="368">
        <f>F648+L648</f>
        <v>6289.92</v>
      </c>
    </row>
    <row r="649" spans="1:13" ht="19.5" customHeight="1">
      <c r="A649" s="206"/>
      <c r="B649" s="76" t="s">
        <v>73</v>
      </c>
      <c r="C649" s="149" t="s">
        <v>137</v>
      </c>
      <c r="D649" s="82">
        <v>100</v>
      </c>
      <c r="E649" s="463">
        <v>32</v>
      </c>
      <c r="F649" s="364">
        <f>D649*E649</f>
        <v>3200</v>
      </c>
      <c r="G649" s="365">
        <f>F649*0.09</f>
        <v>288</v>
      </c>
      <c r="H649" s="365">
        <f>F649*0.08</f>
        <v>256</v>
      </c>
      <c r="I649" s="366">
        <f>0.09+0.08</f>
        <v>0.16999999999999998</v>
      </c>
      <c r="J649" s="367">
        <f>G649+H649</f>
        <v>544</v>
      </c>
      <c r="K649" s="367">
        <f>(F649+J649)*0.12</f>
        <v>449.28</v>
      </c>
      <c r="L649" s="368">
        <f>J649+K649</f>
        <v>993.28</v>
      </c>
      <c r="M649" s="368">
        <f>F649+L649</f>
        <v>4193.28</v>
      </c>
    </row>
    <row r="650" spans="1:13" ht="19.5" customHeight="1">
      <c r="A650" s="206"/>
      <c r="B650" s="76" t="s">
        <v>74</v>
      </c>
      <c r="C650" s="149" t="s">
        <v>137</v>
      </c>
      <c r="D650" s="85">
        <v>90</v>
      </c>
      <c r="E650" s="463">
        <v>70</v>
      </c>
      <c r="F650" s="364">
        <f>D650*E650</f>
        <v>6300</v>
      </c>
      <c r="G650" s="365">
        <f>F650*0.09</f>
        <v>567</v>
      </c>
      <c r="H650" s="365">
        <f>F650*0.08</f>
        <v>504</v>
      </c>
      <c r="I650" s="366">
        <f>0.09+0.08</f>
        <v>0.16999999999999998</v>
      </c>
      <c r="J650" s="367">
        <f>G650+H650</f>
        <v>1071</v>
      </c>
      <c r="K650" s="367">
        <f>(F650+J650)*0.12</f>
        <v>884.52</v>
      </c>
      <c r="L650" s="368">
        <f>J650+K650</f>
        <v>1955.52</v>
      </c>
      <c r="M650" s="368">
        <f>F650+L650</f>
        <v>8255.52</v>
      </c>
    </row>
    <row r="651" spans="1:13" ht="19.5" customHeight="1">
      <c r="A651" s="216"/>
      <c r="B651" s="66" t="s">
        <v>38</v>
      </c>
      <c r="C651" s="150"/>
      <c r="D651" s="299"/>
      <c r="E651" s="493"/>
      <c r="F651" s="457"/>
      <c r="G651" s="458"/>
      <c r="H651" s="458"/>
      <c r="I651" s="459"/>
      <c r="J651" s="460"/>
      <c r="K651" s="460"/>
      <c r="L651" s="218"/>
      <c r="M651" s="219">
        <f>SUM(M647:M650)</f>
        <v>26601.12</v>
      </c>
    </row>
    <row r="652" spans="1:13" ht="19.5" customHeight="1">
      <c r="A652" s="206"/>
      <c r="B652" s="76" t="s">
        <v>77</v>
      </c>
      <c r="C652" s="149" t="s">
        <v>138</v>
      </c>
      <c r="D652" s="156">
        <v>1</v>
      </c>
      <c r="E652" s="463">
        <v>10000</v>
      </c>
      <c r="F652" s="364">
        <f>D652*E652</f>
        <v>10000</v>
      </c>
      <c r="G652" s="365">
        <f>F652*0.09</f>
        <v>900</v>
      </c>
      <c r="H652" s="365">
        <f>F652*0.08</f>
        <v>800</v>
      </c>
      <c r="I652" s="366">
        <f>0.09+0.08</f>
        <v>0.16999999999999998</v>
      </c>
      <c r="J652" s="367">
        <f>G652+H652</f>
        <v>1700</v>
      </c>
      <c r="K652" s="367">
        <f>(F652+J652)*0.12</f>
        <v>1404</v>
      </c>
      <c r="L652" s="368">
        <f>J652+K652</f>
        <v>3104</v>
      </c>
      <c r="M652" s="368">
        <f>F652+L652</f>
        <v>13104</v>
      </c>
    </row>
    <row r="653" spans="1:13" ht="19.5" customHeight="1">
      <c r="A653" s="206"/>
      <c r="B653" s="76" t="s">
        <v>78</v>
      </c>
      <c r="C653" s="149" t="s">
        <v>139</v>
      </c>
      <c r="D653" s="157">
        <v>5</v>
      </c>
      <c r="E653" s="463">
        <v>1350</v>
      </c>
      <c r="F653" s="364">
        <f>D653*E653</f>
        <v>6750</v>
      </c>
      <c r="G653" s="365">
        <f>F653*0.09</f>
        <v>607.5</v>
      </c>
      <c r="H653" s="365">
        <f>F653*0.08</f>
        <v>540</v>
      </c>
      <c r="I653" s="366">
        <f>0.09+0.08</f>
        <v>0.16999999999999998</v>
      </c>
      <c r="J653" s="367">
        <f>G653+H653</f>
        <v>1147.5</v>
      </c>
      <c r="K653" s="367">
        <f>(F653+J653)*0.12</f>
        <v>947.6999999999999</v>
      </c>
      <c r="L653" s="368">
        <f>J653+K653</f>
        <v>2095.2</v>
      </c>
      <c r="M653" s="368">
        <f>F653+L653</f>
        <v>8845.2</v>
      </c>
    </row>
    <row r="654" spans="1:13" ht="19.5" customHeight="1">
      <c r="A654" s="206"/>
      <c r="B654" s="76" t="s">
        <v>79</v>
      </c>
      <c r="C654" s="278" t="s">
        <v>138</v>
      </c>
      <c r="D654" s="279">
        <v>50</v>
      </c>
      <c r="E654" s="463">
        <v>1050</v>
      </c>
      <c r="F654" s="364">
        <f>D654*E654</f>
        <v>52500</v>
      </c>
      <c r="G654" s="365">
        <f>F654*0.09</f>
        <v>4725</v>
      </c>
      <c r="H654" s="365">
        <f>F654*0.08</f>
        <v>4200</v>
      </c>
      <c r="I654" s="366">
        <f>0.09+0.08</f>
        <v>0.16999999999999998</v>
      </c>
      <c r="J654" s="367">
        <f>G654+H654</f>
        <v>8925</v>
      </c>
      <c r="K654" s="367">
        <f>(F654+J654)*0.12</f>
        <v>7371</v>
      </c>
      <c r="L654" s="368">
        <f>J654+K654</f>
        <v>16296</v>
      </c>
      <c r="M654" s="368">
        <f>F654+L654</f>
        <v>68796</v>
      </c>
    </row>
    <row r="655" spans="1:13" ht="19.5" customHeight="1">
      <c r="A655" s="216"/>
      <c r="B655" s="66" t="s">
        <v>38</v>
      </c>
      <c r="C655" s="297"/>
      <c r="D655" s="298"/>
      <c r="E655" s="493"/>
      <c r="F655" s="494"/>
      <c r="G655" s="495"/>
      <c r="H655" s="495"/>
      <c r="I655" s="496"/>
      <c r="J655" s="497"/>
      <c r="K655" s="497"/>
      <c r="L655" s="498"/>
      <c r="M655" s="303">
        <f>SUM(M652:M654)</f>
        <v>90745.2</v>
      </c>
    </row>
    <row r="656" spans="1:13" ht="16.5">
      <c r="A656" s="181"/>
      <c r="B656" s="305" t="s">
        <v>196</v>
      </c>
      <c r="C656" s="302"/>
      <c r="D656" s="161"/>
      <c r="E656" s="477"/>
      <c r="F656" s="478"/>
      <c r="G656" s="479"/>
      <c r="H656" s="479"/>
      <c r="I656" s="480"/>
      <c r="J656" s="481"/>
      <c r="K656" s="481"/>
      <c r="L656" s="162"/>
      <c r="M656" s="163">
        <f>M655+M651+M645+M639+M632</f>
        <v>1169355.096</v>
      </c>
    </row>
    <row r="657" spans="1:13" ht="19.5" customHeight="1">
      <c r="A657" s="181"/>
      <c r="B657" s="283" t="s">
        <v>164</v>
      </c>
      <c r="C657" s="302"/>
      <c r="D657" s="161"/>
      <c r="E657" s="499"/>
      <c r="F657" s="500"/>
      <c r="G657" s="501"/>
      <c r="H657" s="501"/>
      <c r="I657" s="502"/>
      <c r="J657" s="503"/>
      <c r="K657" s="503"/>
      <c r="L657" s="310"/>
      <c r="M657" s="311">
        <v>290000</v>
      </c>
    </row>
    <row r="658" spans="1:13" ht="30" customHeight="1">
      <c r="A658" s="282"/>
      <c r="B658" s="283" t="s">
        <v>148</v>
      </c>
      <c r="C658" s="165"/>
      <c r="D658" s="165"/>
      <c r="E658" s="470"/>
      <c r="F658" s="471"/>
      <c r="G658" s="472"/>
      <c r="H658" s="472"/>
      <c r="I658" s="473"/>
      <c r="J658" s="474"/>
      <c r="K658" s="474"/>
      <c r="L658" s="204"/>
      <c r="M658" s="205">
        <f>M656+M625+M558+M521+M486+M448+M416</f>
        <v>9857884.72032</v>
      </c>
    </row>
    <row r="659" spans="1:13" ht="32.25" customHeight="1">
      <c r="A659" s="316"/>
      <c r="B659" s="312" t="s">
        <v>223</v>
      </c>
      <c r="C659" s="313"/>
      <c r="D659" s="313"/>
      <c r="E659" s="504"/>
      <c r="F659" s="505"/>
      <c r="G659" s="506"/>
      <c r="H659" s="506"/>
      <c r="I659" s="507"/>
      <c r="J659" s="508"/>
      <c r="K659" s="508"/>
      <c r="L659" s="314"/>
      <c r="M659" s="315">
        <f>M382+M352+M176</f>
        <v>3291460.1348832</v>
      </c>
    </row>
    <row r="660" spans="1:13" ht="32.25" customHeight="1">
      <c r="A660" s="306"/>
      <c r="B660" s="317" t="s">
        <v>224</v>
      </c>
      <c r="C660" s="307"/>
      <c r="D660" s="307"/>
      <c r="E660" s="509"/>
      <c r="F660" s="510"/>
      <c r="G660" s="511"/>
      <c r="H660" s="511"/>
      <c r="I660" s="512"/>
      <c r="J660" s="513"/>
      <c r="K660" s="513"/>
      <c r="L660" s="308"/>
      <c r="M660" s="309">
        <f>M659+M658+M657</f>
        <v>13439344.8552032</v>
      </c>
    </row>
  </sheetData>
  <sheetProtection/>
  <mergeCells count="27">
    <mergeCell ref="M11:M12"/>
    <mergeCell ref="G11:G12"/>
    <mergeCell ref="H11:H12"/>
    <mergeCell ref="I11:I12"/>
    <mergeCell ref="J11:J12"/>
    <mergeCell ref="K11:K12"/>
    <mergeCell ref="L11:L12"/>
    <mergeCell ref="G5:H5"/>
    <mergeCell ref="I5:J5"/>
    <mergeCell ref="L5:L6"/>
    <mergeCell ref="N5:N6"/>
    <mergeCell ref="A11:A12"/>
    <mergeCell ref="B11:B12"/>
    <mergeCell ref="C11:C12"/>
    <mergeCell ref="D11:D12"/>
    <mergeCell ref="E11:E12"/>
    <mergeCell ref="F11:F12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rintOptions horizontalCentered="1"/>
  <pageMargins left="0.5" right="0" top="0.93" bottom="0.85" header="0.3" footer="0.3"/>
  <pageSetup fitToHeight="64" horizontalDpi="600" verticalDpi="600" orientation="landscape" paperSize="9" scale="50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="70" zoomScaleNormal="70" zoomScalePageLayoutView="0" workbookViewId="0" topLeftCell="A3">
      <selection activeCell="H30" sqref="H30"/>
    </sheetView>
  </sheetViews>
  <sheetFormatPr defaultColWidth="9.140625" defaultRowHeight="15"/>
  <cols>
    <col min="1" max="1" width="6.140625" style="0" customWidth="1"/>
    <col min="2" max="2" width="34.7109375" style="552" customWidth="1"/>
    <col min="3" max="3" width="24.28125" style="552" customWidth="1"/>
    <col min="4" max="4" width="4.57421875" style="552" customWidth="1"/>
    <col min="5" max="5" width="7.140625" style="552" customWidth="1"/>
    <col min="6" max="6" width="12.57421875" style="553" customWidth="1"/>
    <col min="7" max="7" width="11.7109375" style="553" customWidth="1"/>
  </cols>
  <sheetData>
    <row r="2" spans="1:7" ht="15">
      <c r="A2" s="556" t="s">
        <v>272</v>
      </c>
      <c r="C2" s="554"/>
      <c r="D2" s="554"/>
      <c r="E2" s="554"/>
      <c r="F2" s="555"/>
      <c r="G2" s="555"/>
    </row>
    <row r="3" spans="1:7" ht="30">
      <c r="A3" s="557" t="s">
        <v>300</v>
      </c>
      <c r="B3" s="558" t="s">
        <v>273</v>
      </c>
      <c r="C3" s="558" t="s">
        <v>275</v>
      </c>
      <c r="D3" s="558" t="s">
        <v>276</v>
      </c>
      <c r="E3" s="558" t="s">
        <v>12</v>
      </c>
      <c r="F3" s="559" t="s">
        <v>297</v>
      </c>
      <c r="G3" s="559" t="s">
        <v>298</v>
      </c>
    </row>
    <row r="4" spans="1:7" ht="30">
      <c r="A4" s="560" t="s">
        <v>301</v>
      </c>
      <c r="B4" s="561" t="s">
        <v>274</v>
      </c>
      <c r="C4" s="561" t="s">
        <v>277</v>
      </c>
      <c r="D4" s="561">
        <v>2</v>
      </c>
      <c r="E4" s="561" t="s">
        <v>278</v>
      </c>
      <c r="F4" s="562"/>
      <c r="G4" s="562">
        <f>F4*D4</f>
        <v>0</v>
      </c>
    </row>
    <row r="5" spans="1:7" ht="15">
      <c r="A5" s="560" t="s">
        <v>302</v>
      </c>
      <c r="B5" s="561" t="s">
        <v>279</v>
      </c>
      <c r="C5" s="561" t="s">
        <v>280</v>
      </c>
      <c r="D5" s="561">
        <v>4</v>
      </c>
      <c r="E5" s="561" t="s">
        <v>278</v>
      </c>
      <c r="F5" s="562"/>
      <c r="G5" s="562">
        <f aca="true" t="shared" si="0" ref="G5:G14">F5*D5</f>
        <v>0</v>
      </c>
    </row>
    <row r="6" spans="1:7" ht="15">
      <c r="A6" s="560" t="s">
        <v>303</v>
      </c>
      <c r="B6" s="561" t="s">
        <v>281</v>
      </c>
      <c r="C6" s="561" t="s">
        <v>282</v>
      </c>
      <c r="D6" s="561">
        <v>4</v>
      </c>
      <c r="E6" s="561" t="s">
        <v>278</v>
      </c>
      <c r="F6" s="562"/>
      <c r="G6" s="562">
        <f t="shared" si="0"/>
        <v>0</v>
      </c>
    </row>
    <row r="7" spans="1:7" ht="30">
      <c r="A7" s="560" t="s">
        <v>304</v>
      </c>
      <c r="B7" s="561" t="s">
        <v>283</v>
      </c>
      <c r="C7" s="561" t="s">
        <v>284</v>
      </c>
      <c r="D7" s="561">
        <v>3</v>
      </c>
      <c r="E7" s="561" t="s">
        <v>278</v>
      </c>
      <c r="F7" s="562"/>
      <c r="G7" s="562">
        <f t="shared" si="0"/>
        <v>0</v>
      </c>
    </row>
    <row r="8" spans="1:7" ht="15">
      <c r="A8" s="560" t="s">
        <v>305</v>
      </c>
      <c r="B8" s="561" t="s">
        <v>285</v>
      </c>
      <c r="C8" s="561" t="s">
        <v>286</v>
      </c>
      <c r="D8" s="561">
        <v>2</v>
      </c>
      <c r="E8" s="561" t="s">
        <v>278</v>
      </c>
      <c r="F8" s="562"/>
      <c r="G8" s="562">
        <f t="shared" si="0"/>
        <v>0</v>
      </c>
    </row>
    <row r="9" spans="1:7" ht="45">
      <c r="A9" s="560" t="s">
        <v>306</v>
      </c>
      <c r="B9" s="561" t="s">
        <v>287</v>
      </c>
      <c r="C9" s="561" t="s">
        <v>288</v>
      </c>
      <c r="D9" s="561">
        <v>4</v>
      </c>
      <c r="E9" s="561" t="s">
        <v>278</v>
      </c>
      <c r="F9" s="562"/>
      <c r="G9" s="562">
        <f t="shared" si="0"/>
        <v>0</v>
      </c>
    </row>
    <row r="10" spans="1:7" ht="30">
      <c r="A10" s="560" t="s">
        <v>307</v>
      </c>
      <c r="B10" s="561" t="s">
        <v>289</v>
      </c>
      <c r="C10" s="561" t="s">
        <v>290</v>
      </c>
      <c r="D10" s="561">
        <v>250</v>
      </c>
      <c r="E10" s="561" t="s">
        <v>33</v>
      </c>
      <c r="F10" s="562"/>
      <c r="G10" s="562">
        <f t="shared" si="0"/>
        <v>0</v>
      </c>
    </row>
    <row r="11" spans="1:7" ht="45">
      <c r="A11" s="560" t="s">
        <v>308</v>
      </c>
      <c r="B11" s="561" t="s">
        <v>292</v>
      </c>
      <c r="C11" s="561" t="s">
        <v>291</v>
      </c>
      <c r="D11" s="561">
        <v>7</v>
      </c>
      <c r="E11" s="561" t="s">
        <v>278</v>
      </c>
      <c r="F11" s="562"/>
      <c r="G11" s="562">
        <f t="shared" si="0"/>
        <v>0</v>
      </c>
    </row>
    <row r="12" spans="1:7" ht="45">
      <c r="A12" s="560" t="s">
        <v>309</v>
      </c>
      <c r="B12" s="561" t="s">
        <v>293</v>
      </c>
      <c r="C12" s="561" t="s">
        <v>294</v>
      </c>
      <c r="D12" s="561">
        <v>5</v>
      </c>
      <c r="E12" s="561" t="s">
        <v>278</v>
      </c>
      <c r="F12" s="562"/>
      <c r="G12" s="562">
        <f t="shared" si="0"/>
        <v>0</v>
      </c>
    </row>
    <row r="13" spans="1:7" ht="15">
      <c r="A13" s="560" t="s">
        <v>310</v>
      </c>
      <c r="B13" s="561" t="s">
        <v>295</v>
      </c>
      <c r="C13" s="561" t="s">
        <v>296</v>
      </c>
      <c r="D13" s="561">
        <v>1</v>
      </c>
      <c r="E13" s="561" t="s">
        <v>30</v>
      </c>
      <c r="F13" s="562"/>
      <c r="G13" s="562">
        <f t="shared" si="0"/>
        <v>0</v>
      </c>
    </row>
    <row r="14" spans="1:7" ht="15">
      <c r="A14" s="560" t="s">
        <v>311</v>
      </c>
      <c r="B14" s="561" t="s">
        <v>299</v>
      </c>
      <c r="C14" s="561"/>
      <c r="D14" s="561">
        <v>1</v>
      </c>
      <c r="E14" s="561" t="s">
        <v>30</v>
      </c>
      <c r="F14" s="562"/>
      <c r="G14" s="562">
        <f t="shared" si="0"/>
        <v>0</v>
      </c>
    </row>
    <row r="15" spans="1:7" ht="15">
      <c r="A15" s="557" t="s">
        <v>270</v>
      </c>
      <c r="B15" s="563"/>
      <c r="C15" s="563"/>
      <c r="D15" s="563"/>
      <c r="E15" s="563"/>
      <c r="F15" s="564"/>
      <c r="G15" s="564">
        <f>SUM(G4:G14)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Vener</cp:lastModifiedBy>
  <cp:lastPrinted>2016-09-21T22:36:55Z</cp:lastPrinted>
  <dcterms:created xsi:type="dcterms:W3CDTF">2011-12-07T02:42:01Z</dcterms:created>
  <dcterms:modified xsi:type="dcterms:W3CDTF">2016-10-25T18:49:49Z</dcterms:modified>
  <cp:category/>
  <cp:version/>
  <cp:contentType/>
  <cp:contentStatus/>
</cp:coreProperties>
</file>